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ONORATI\Documents\ONORARI 108-2020\"/>
    </mc:Choice>
  </mc:AlternateContent>
  <xr:revisionPtr revIDLastSave="0" documentId="13_ncr:1_{09CBD1F2-C036-4924-B8F9-F210CA786F09}" xr6:coauthVersionLast="47" xr6:coauthVersionMax="47" xr10:uidLastSave="{00000000-0000-0000-0000-000000000000}"/>
  <bookViews>
    <workbookView xWindow="390" yWindow="405" windowWidth="28125" windowHeight="15495" tabRatio="931" xr2:uid="{00000000-000D-0000-FFFF-FFFF00000000}"/>
  </bookViews>
  <sheets>
    <sheet name="Prestazioni Specialistiche GEO" sheetId="35" r:id="rId1"/>
  </sheets>
  <definedNames>
    <definedName name="_xlnm.Print_Area" localSheetId="0">'Prestazioni Specialistiche GEO'!$A$1:$L$57</definedName>
    <definedName name="categoria">#REF!</definedName>
    <definedName name="classe">#REF!</definedName>
  </definedNames>
  <calcPr calcId="191029"/>
</workbook>
</file>

<file path=xl/calcChain.xml><?xml version="1.0" encoding="utf-8"?>
<calcChain xmlns="http://schemas.openxmlformats.org/spreadsheetml/2006/main">
  <c r="J43" i="35" l="1"/>
  <c r="W43" i="35"/>
  <c r="C43" i="35" s="1"/>
  <c r="W33" i="35"/>
  <c r="H28" i="35" l="1"/>
  <c r="I28" i="35"/>
  <c r="J28" i="35"/>
  <c r="G28" i="35"/>
  <c r="H27" i="35"/>
  <c r="I27" i="35"/>
  <c r="J27" i="35"/>
  <c r="G27" i="35"/>
  <c r="G26" i="35"/>
  <c r="F15" i="35"/>
  <c r="W26" i="35"/>
  <c r="F14" i="35" s="1"/>
  <c r="W16" i="35"/>
  <c r="F13" i="35" s="1"/>
  <c r="H29" i="35" l="1"/>
  <c r="I29" i="35"/>
  <c r="J29" i="35"/>
  <c r="G29" i="35"/>
  <c r="H30" i="35"/>
  <c r="I30" i="35"/>
  <c r="J30" i="35"/>
  <c r="G30" i="35"/>
  <c r="K19" i="35" l="1"/>
  <c r="I36" i="35" l="1"/>
  <c r="H26" i="35" l="1"/>
  <c r="I26" i="35"/>
  <c r="J26" i="35"/>
  <c r="J20" i="35" l="1"/>
  <c r="J22" i="35" s="1"/>
  <c r="I20" i="35"/>
  <c r="I22" i="35" s="1"/>
  <c r="H20" i="35"/>
  <c r="H22" i="35" s="1"/>
  <c r="G20" i="35"/>
  <c r="G22" i="35" s="1"/>
  <c r="G36" i="35"/>
  <c r="K28" i="35" l="1"/>
  <c r="G31" i="35"/>
  <c r="G32" i="35" s="1"/>
  <c r="G33" i="35" s="1"/>
  <c r="H31" i="35"/>
  <c r="H32" i="35" s="1"/>
  <c r="H33" i="35" s="1"/>
  <c r="J31" i="35"/>
  <c r="J32" i="35" s="1"/>
  <c r="J33" i="35" s="1"/>
  <c r="K36" i="35"/>
  <c r="I31" i="35"/>
  <c r="I32" i="35" s="1"/>
  <c r="I33" i="35" s="1"/>
  <c r="K30" i="35" l="1"/>
  <c r="K25" i="35"/>
  <c r="K33" i="35"/>
  <c r="K39" i="35" s="1"/>
  <c r="K27" i="35"/>
  <c r="K26" i="35"/>
  <c r="K29" i="35"/>
  <c r="K40" i="35" l="1"/>
  <c r="K41" i="35" s="1"/>
  <c r="K42" i="35" l="1"/>
  <c r="K43" i="35" s="1"/>
  <c r="K44" i="35" l="1"/>
  <c r="C44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 Windows</author>
    <author>CASA</author>
  </authors>
  <commentList>
    <comment ref="G19" authorId="0" shapeId="0" xr:uid="{13A6BC0A-CB2F-4FCB-9EF8-2FE4A02B9070}">
      <text>
        <r>
          <rPr>
            <b/>
            <sz val="9"/>
            <color indexed="81"/>
            <rFont val="Tahoma"/>
            <family val="2"/>
          </rPr>
          <t>Inserire importo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9C6D9C72-CEF1-425D-9D0B-88B9D54CA7BF}">
      <text>
        <r>
          <rPr>
            <b/>
            <sz val="9"/>
            <color indexed="81"/>
            <rFont val="Tahoma"/>
            <family val="2"/>
          </rPr>
          <t>Inserire importo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BA0D2B36-FC76-4CDD-9E8B-A34C2D78F109}">
      <text>
        <r>
          <rPr>
            <b/>
            <sz val="9"/>
            <color indexed="81"/>
            <rFont val="Tahoma"/>
            <family val="2"/>
          </rPr>
          <t>Inserire importo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11143710-7BC0-4DEB-B6F7-2C42247EF3D5}">
      <text>
        <r>
          <rPr>
            <b/>
            <sz val="9"/>
            <color indexed="81"/>
            <rFont val="Tahoma"/>
            <family val="2"/>
          </rPr>
          <t>Inserire importo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1" shapeId="0" xr:uid="{14047ACF-397E-4825-8B00-9E9DF85FB3CE}">
      <text>
        <r>
          <rPr>
            <b/>
            <sz val="9"/>
            <color indexed="81"/>
            <rFont val="Tahoma"/>
            <family val="2"/>
          </rPr>
          <t xml:space="preserve">Grado di complessità (Tavola Z-1:
</t>
        </r>
        <r>
          <rPr>
            <sz val="9"/>
            <color indexed="81"/>
            <rFont val="Tahoma"/>
            <family val="2"/>
          </rPr>
          <t>in generale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media tra il valore ridotto e quello elevato (vedi punto 2)
</t>
        </r>
      </text>
    </comment>
    <comment ref="H21" authorId="1" shapeId="0" xr:uid="{26CB9AE8-17A3-4705-A57B-C89D55883342}">
      <text>
        <r>
          <rPr>
            <b/>
            <sz val="9"/>
            <color indexed="81"/>
            <rFont val="Tahoma"/>
            <family val="2"/>
          </rPr>
          <t>Grado di complessità (Tavola Z-1:
i</t>
        </r>
        <r>
          <rPr>
            <sz val="9"/>
            <color indexed="81"/>
            <rFont val="Tahoma"/>
            <family val="2"/>
          </rPr>
          <t>n generale media tra il valore ridotto e quello elevato (vedi punto 2)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21" authorId="1" shapeId="0" xr:uid="{417E6D7C-4719-4025-ACFF-54AB0C99804D}">
      <text>
        <r>
          <rPr>
            <b/>
            <sz val="9"/>
            <color indexed="81"/>
            <rFont val="Tahoma"/>
            <family val="2"/>
          </rPr>
          <t xml:space="preserve">Grado di complessità (Tavola Z-1:
</t>
        </r>
        <r>
          <rPr>
            <sz val="9"/>
            <color indexed="81"/>
            <rFont val="Tahoma"/>
            <family val="2"/>
          </rPr>
          <t>in generale media tra il valore ridotto e quello elevato (vedi punto 2)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1" authorId="1" shapeId="0" xr:uid="{CD501391-C0E2-4816-999F-BEA9E29820C3}">
      <text>
        <r>
          <rPr>
            <b/>
            <sz val="9"/>
            <color indexed="81"/>
            <rFont val="Tahoma"/>
            <family val="2"/>
          </rPr>
          <t xml:space="preserve">Grado di complessità (Tavola Z-1:
</t>
        </r>
        <r>
          <rPr>
            <sz val="9"/>
            <color indexed="81"/>
            <rFont val="Tahoma"/>
            <family val="2"/>
          </rPr>
          <t>in generale media tra il valore ridotto e quello elevato (vedi punto 2)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<sst xmlns="http://schemas.openxmlformats.org/spreadsheetml/2006/main" count="75" uniqueCount="75">
  <si>
    <t>Oggetto:</t>
  </si>
  <si>
    <t>Contributo previdenziale (art. 8 D.Lgs. 103/96) sull'onorario</t>
  </si>
  <si>
    <t>Destinazione funzionale opera :</t>
  </si>
  <si>
    <t>1/0</t>
  </si>
  <si>
    <t>Categoria d'opera</t>
  </si>
  <si>
    <t>A</t>
  </si>
  <si>
    <t>B</t>
  </si>
  <si>
    <t>C</t>
  </si>
  <si>
    <t>Edilizia</t>
  </si>
  <si>
    <t>Strutture</t>
  </si>
  <si>
    <t>Imp. term/san</t>
  </si>
  <si>
    <t>Imp. elettr.</t>
  </si>
  <si>
    <t>Totale</t>
  </si>
  <si>
    <t>Valore dell'opera</t>
  </si>
  <si>
    <t>V</t>
  </si>
  <si>
    <t xml:space="preserve">% sul valore </t>
  </si>
  <si>
    <t>P</t>
  </si>
  <si>
    <t>grado complessità</t>
  </si>
  <si>
    <t>G</t>
  </si>
  <si>
    <t>Fase</t>
  </si>
  <si>
    <t>totale incidenze</t>
  </si>
  <si>
    <r>
      <rPr>
        <sz val="10"/>
        <color theme="1"/>
        <rFont val="Symbol"/>
        <family val="1"/>
        <charset val="2"/>
      </rPr>
      <t>S</t>
    </r>
    <r>
      <rPr>
        <sz val="10"/>
        <color theme="1"/>
        <rFont val="Calibri"/>
        <family val="2"/>
        <scheme val="minor"/>
      </rPr>
      <t>Qi</t>
    </r>
  </si>
  <si>
    <t>Compenso</t>
  </si>
  <si>
    <r>
      <t>V*P*G*</t>
    </r>
    <r>
      <rPr>
        <sz val="10"/>
        <color theme="1"/>
        <rFont val="Symbol"/>
        <family val="1"/>
        <charset val="2"/>
      </rPr>
      <t>S</t>
    </r>
    <r>
      <rPr>
        <sz val="10"/>
        <color theme="1"/>
        <rFont val="Calibri"/>
        <family val="2"/>
        <scheme val="minor"/>
      </rPr>
      <t>Qi</t>
    </r>
  </si>
  <si>
    <t xml:space="preserve">Compenso ridotto del 30 % </t>
  </si>
  <si>
    <t>Prestazioni specialistiche / accessorie</t>
  </si>
  <si>
    <t>QbI.05</t>
  </si>
  <si>
    <t>QbI.07 + QbII.08</t>
  </si>
  <si>
    <t>QbI.10 + QbII.10</t>
  </si>
  <si>
    <t>PREST. SPEC.</t>
  </si>
  <si>
    <t>Analisi e relazione sulla Risposta Sismica Locale</t>
  </si>
  <si>
    <t>aliquota applicazione</t>
  </si>
  <si>
    <t>onorario</t>
  </si>
  <si>
    <t>Importi</t>
  </si>
  <si>
    <t>Firma e timbro</t>
  </si>
  <si>
    <t>Relazione di indagine idraulica</t>
  </si>
  <si>
    <t>Relazione di indagine geologica</t>
  </si>
  <si>
    <t>ONORARIO</t>
  </si>
  <si>
    <t>Importo Intervento</t>
  </si>
  <si>
    <t>Relazione di indagine geotecnica definit.</t>
  </si>
  <si>
    <t>QbII.06</t>
  </si>
  <si>
    <t>Relazione di indagine geotecnica prelim.</t>
  </si>
  <si>
    <t>RESIDENZA</t>
  </si>
  <si>
    <t>STRUTTURE, OPERE INFRASRUTTURALI PUNTUALI, VERIFICHE SOGGETTE AD AZIONI SISMICHE</t>
  </si>
  <si>
    <t>STRUTTURE SPECIALI</t>
  </si>
  <si>
    <t>INSEDIAMENTI PRODUTTIVI PER L'AGRICOLTURA, L'INDUSTRIA, L'ARTIGIANATO DEPOSITI</t>
  </si>
  <si>
    <t>INDUSTRIA ALBERGHIERA, TURISMO E COMMERCIO E SERVIZI PER LA MOBILITA'</t>
  </si>
  <si>
    <t>SANITA', ISTRUZIONE, RICERCA</t>
  </si>
  <si>
    <t>CULTURA, VITA SOCIALE, SPORT, CULTO</t>
  </si>
  <si>
    <t>SEDI AMMINISTRATIVE, GIUDIZIARIE, DELLE FORZE DELL'ORDINE</t>
  </si>
  <si>
    <t>INTERVENTI SU EDIFICI E MANUFATTI DI RILEVANTE INTERESSE STORICO ARTISTICO E MONUMENTALE</t>
  </si>
  <si>
    <t>IMPIANTI MECCANICI A FLUIDO A SERVIZIO DELLE COSTRUZIONI</t>
  </si>
  <si>
    <t>IMPIANTI ELETTRICI E SPECIALI A SERVIZIO DELLE COSTRUZIONI – SINGOLE APPARECCHIATURE PER LABORATORI E IMPIANTI PILOTA</t>
  </si>
  <si>
    <t>IMPANTI PER LA PRODUZIONE DI ENERGIA – LABORATORI COMPLESSI</t>
  </si>
  <si>
    <t>EDILIZIA:</t>
  </si>
  <si>
    <t>STRUTTURE:</t>
  </si>
  <si>
    <t>IMPIANTI</t>
  </si>
  <si>
    <t>Relazione di indagine sismica preliminare</t>
  </si>
  <si>
    <t>Relazione di indagine sismica definitiva</t>
  </si>
  <si>
    <t>QbI.08</t>
  </si>
  <si>
    <r>
      <rPr>
        <sz val="12"/>
        <color theme="1"/>
        <rFont val="Calibri"/>
        <family val="2"/>
        <scheme val="minor"/>
      </rPr>
      <t>Calcolo Compenso per prestazione professionale del GEOLOGO</t>
    </r>
    <r>
      <rPr>
        <b/>
        <sz val="12"/>
        <color theme="1"/>
        <rFont val="Calibri"/>
        <family val="2"/>
        <scheme val="minor"/>
      </rPr>
      <t xml:space="preserve"> - Ord. 108/2020</t>
    </r>
  </si>
  <si>
    <t>PRESTAZIONE OCCASIONALE - Iva esente ai sensi dell’art. 5del D.P.R. n. 633 del 26 ottobre 1972.</t>
  </si>
  <si>
    <t xml:space="preserve">REGIME FORFETTARIO - Iva esente ai sensi dei commi da 54 a 89 della L.190/2014 mod. dalla L.208/2015 e della L.145/2018. </t>
  </si>
  <si>
    <t xml:space="preserve">Iva esente ai sensi dei commi da 54 a 89 della L.190/2014 mod. dalla L.208/2015 e della L.145/2018. </t>
  </si>
  <si>
    <t xml:space="preserve"> Iva esente ai sensi dell’art. 5del D.P.R. n. 633 del 26 ottobre 1972.</t>
  </si>
  <si>
    <t>QbII.09</t>
  </si>
  <si>
    <t>D</t>
  </si>
  <si>
    <t>Via</t>
  </si>
  <si>
    <t>Cap. Città (prov)</t>
  </si>
  <si>
    <t>Onorario per le prestazioni professionali specialistiche per il ripristino e/o ricostruzione degli immobili danneggiati gravemente con destinazione diversa da quella produttiva (ordinanza commissariale n. 19 del 2017 e s.m.i.) con grado di danneggiamento "E" 
Identificato catastale; Foglio ______, particella _____533
Pratica Mude:____________________</t>
  </si>
  <si>
    <t>Sig.</t>
  </si>
  <si>
    <t>ONORARIO + SPESE</t>
  </si>
  <si>
    <t>Note:</t>
  </si>
  <si>
    <t>Spese tecniche (Ordinanza n.108 Allegato A, Art.4)</t>
  </si>
  <si>
    <t>rev5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</si>
</sst>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L.&quot;\ #,##0;\-&quot;L.&quot;\ #,##0"/>
    <numFmt numFmtId="165" formatCode="&quot;L.&quot;\ #,##0;[Red]\-&quot;L.&quot;\ #,##0"/>
    <numFmt numFmtId="166" formatCode="0.00000"/>
    <numFmt numFmtId="167" formatCode="[$€-2]\ #,##0.00;\-[$€-2]\ #,##0.00"/>
    <numFmt numFmtId="168" formatCode="_-* #,##0.0000_-;\-* #,##0.0000_-;_-* &quot;-&quot;_-;_-@_-"/>
    <numFmt numFmtId="169" formatCode="0.0%"/>
    <numFmt numFmtId="170" formatCode="_-&quot;€&quot;\ * #,##0.00_-;\-&quot;€&quot;\ * #,##0.00_-;_-&quot;€&quot;\ * &quot;-&quot;??_-;_-@_-"/>
    <numFmt numFmtId="171" formatCode="_-[$€-410]\ * #,##0.00_-;\-[$€-410]\ * #,##0.00_-;_-[$€-410]\ * &quot;-&quot;??_-;_-@_-"/>
  </numFmts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  <font>
      <sz val="10"/>
      <name val="MS Sans Serif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MS Sans Serif"/>
    </font>
    <font>
      <b/>
      <sz val="12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MS Sans Serif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2" fillId="0" borderId="0" applyFont="0" applyFill="0" applyBorder="0" applyAlignment="0" applyProtection="0"/>
  </cellStyleXfs>
  <cellXfs count="173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0" xfId="0" applyFont="1"/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1" fontId="10" fillId="0" borderId="0" xfId="4" applyNumberFormat="1" applyFont="1" applyFill="1" applyBorder="1" applyAlignment="1" applyProtection="1"/>
    <xf numFmtId="171" fontId="9" fillId="0" borderId="0" xfId="4" applyNumberFormat="1" applyFont="1" applyFill="1" applyBorder="1" applyAlignment="1" applyProtection="1"/>
    <xf numFmtId="171" fontId="0" fillId="0" borderId="0" xfId="0" applyNumberFormat="1"/>
    <xf numFmtId="0" fontId="0" fillId="2" borderId="19" xfId="0" applyFill="1" applyBorder="1"/>
    <xf numFmtId="0" fontId="10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71" fontId="9" fillId="0" borderId="8" xfId="0" applyNumberFormat="1" applyFont="1" applyBorder="1" applyAlignment="1">
      <alignment horizontal="center"/>
    </xf>
    <xf numFmtId="0" fontId="0" fillId="0" borderId="13" xfId="0" applyBorder="1"/>
    <xf numFmtId="0" fontId="17" fillId="0" borderId="0" xfId="0" applyFont="1"/>
    <xf numFmtId="0" fontId="0" fillId="4" borderId="0" xfId="0" applyFill="1" applyProtection="1">
      <protection hidden="1"/>
    </xf>
    <xf numFmtId="0" fontId="5" fillId="4" borderId="0" xfId="1" applyFont="1" applyFill="1" applyProtection="1">
      <protection hidden="1"/>
    </xf>
    <xf numFmtId="0" fontId="9" fillId="0" borderId="13" xfId="0" applyFont="1" applyBorder="1" applyAlignment="1" applyProtection="1">
      <alignment horizontal="center"/>
      <protection hidden="1"/>
    </xf>
    <xf numFmtId="171" fontId="10" fillId="0" borderId="13" xfId="4" applyNumberFormat="1" applyFont="1" applyBorder="1" applyAlignment="1" applyProtection="1">
      <protection hidden="1"/>
    </xf>
    <xf numFmtId="10" fontId="9" fillId="0" borderId="12" xfId="0" applyNumberFormat="1" applyFont="1" applyBorder="1" applyAlignment="1" applyProtection="1">
      <alignment horizontal="center"/>
      <protection hidden="1"/>
    </xf>
    <xf numFmtId="171" fontId="9" fillId="0" borderId="30" xfId="0" applyNumberFormat="1" applyFont="1" applyBorder="1" applyProtection="1">
      <protection hidden="1"/>
    </xf>
    <xf numFmtId="171" fontId="9" fillId="0" borderId="31" xfId="0" applyNumberFormat="1" applyFont="1" applyBorder="1" applyProtection="1">
      <protection hidden="1"/>
    </xf>
    <xf numFmtId="171" fontId="9" fillId="0" borderId="32" xfId="0" applyNumberFormat="1" applyFont="1" applyBorder="1" applyProtection="1">
      <protection hidden="1"/>
    </xf>
    <xf numFmtId="0" fontId="9" fillId="0" borderId="15" xfId="0" applyFont="1" applyBorder="1" applyAlignment="1" applyProtection="1">
      <alignment horizontal="center"/>
      <protection hidden="1"/>
    </xf>
    <xf numFmtId="171" fontId="9" fillId="0" borderId="8" xfId="0" applyNumberFormat="1" applyFont="1" applyBorder="1" applyProtection="1">
      <protection hidden="1"/>
    </xf>
    <xf numFmtId="171" fontId="9" fillId="0" borderId="23" xfId="0" applyNumberFormat="1" applyFont="1" applyBorder="1" applyProtection="1">
      <protection hidden="1"/>
    </xf>
    <xf numFmtId="171" fontId="9" fillId="0" borderId="20" xfId="0" applyNumberFormat="1" applyFont="1" applyBorder="1" applyProtection="1">
      <protection hidden="1"/>
    </xf>
    <xf numFmtId="171" fontId="10" fillId="0" borderId="16" xfId="0" applyNumberFormat="1" applyFont="1" applyBorder="1" applyProtection="1">
      <protection hidden="1"/>
    </xf>
    <xf numFmtId="167" fontId="14" fillId="0" borderId="13" xfId="1" applyNumberFormat="1" applyFont="1" applyBorder="1" applyProtection="1">
      <protection hidden="1"/>
    </xf>
    <xf numFmtId="171" fontId="9" fillId="3" borderId="12" xfId="4" applyNumberFormat="1" applyFont="1" applyFill="1" applyBorder="1" applyAlignment="1" applyProtection="1">
      <protection locked="0"/>
    </xf>
    <xf numFmtId="2" fontId="9" fillId="3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5" fillId="0" borderId="0" xfId="1" applyFont="1" applyProtection="1">
      <protection locked="0"/>
    </xf>
    <xf numFmtId="0" fontId="5" fillId="4" borderId="0" xfId="1" applyFont="1" applyFill="1" applyProtection="1">
      <protection locked="0"/>
    </xf>
    <xf numFmtId="164" fontId="6" fillId="4" borderId="0" xfId="1" applyNumberFormat="1" applyFont="1" applyFill="1" applyProtection="1">
      <protection locked="0"/>
    </xf>
    <xf numFmtId="165" fontId="6" fillId="4" borderId="0" xfId="5" applyFont="1" applyFill="1" applyBorder="1" applyProtection="1">
      <protection locked="0"/>
    </xf>
    <xf numFmtId="166" fontId="6" fillId="4" borderId="0" xfId="1" applyNumberFormat="1" applyFont="1" applyFill="1" applyProtection="1">
      <protection locked="0"/>
    </xf>
    <xf numFmtId="10" fontId="9" fillId="4" borderId="0" xfId="0" applyNumberFormat="1" applyFont="1" applyFill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/>
      <protection locked="0"/>
    </xf>
    <xf numFmtId="167" fontId="15" fillId="0" borderId="0" xfId="1" applyNumberFormat="1" applyFont="1" applyProtection="1">
      <protection locked="0"/>
    </xf>
    <xf numFmtId="0" fontId="9" fillId="0" borderId="34" xfId="0" applyFont="1" applyBorder="1" applyAlignment="1" applyProtection="1">
      <alignment horizontal="center"/>
      <protection hidden="1"/>
    </xf>
    <xf numFmtId="0" fontId="9" fillId="0" borderId="35" xfId="0" applyFont="1" applyBorder="1" applyAlignment="1" applyProtection="1">
      <alignment horizontal="center"/>
      <protection hidden="1"/>
    </xf>
    <xf numFmtId="0" fontId="9" fillId="0" borderId="36" xfId="0" applyFont="1" applyBorder="1" applyAlignment="1" applyProtection="1">
      <alignment horizontal="center"/>
      <protection hidden="1"/>
    </xf>
    <xf numFmtId="0" fontId="9" fillId="0" borderId="37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/>
      <protection hidden="1"/>
    </xf>
    <xf numFmtId="0" fontId="9" fillId="0" borderId="39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5" fillId="0" borderId="13" xfId="0" applyFont="1" applyBorder="1" applyProtection="1">
      <protection hidden="1"/>
    </xf>
    <xf numFmtId="9" fontId="15" fillId="0" borderId="13" xfId="3" applyFont="1" applyFill="1" applyBorder="1" applyAlignment="1" applyProtection="1">
      <alignment horizontal="center"/>
      <protection hidden="1"/>
    </xf>
    <xf numFmtId="167" fontId="15" fillId="0" borderId="13" xfId="1" applyNumberFormat="1" applyFont="1" applyBorder="1" applyProtection="1">
      <protection hidden="1"/>
    </xf>
    <xf numFmtId="168" fontId="15" fillId="0" borderId="13" xfId="2" applyNumberFormat="1" applyFont="1" applyBorder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29" xfId="0" applyBorder="1"/>
    <xf numFmtId="0" fontId="0" fillId="0" borderId="17" xfId="0" applyBorder="1"/>
    <xf numFmtId="0" fontId="0" fillId="0" borderId="24" xfId="0" applyBorder="1"/>
    <xf numFmtId="0" fontId="5" fillId="0" borderId="0" xfId="1" applyFont="1"/>
    <xf numFmtId="0" fontId="10" fillId="0" borderId="0" xfId="0" applyFont="1" applyAlignment="1">
      <alignment horizontal="center"/>
    </xf>
    <xf numFmtId="2" fontId="9" fillId="0" borderId="0" xfId="0" applyNumberFormat="1" applyFont="1"/>
    <xf numFmtId="171" fontId="9" fillId="0" borderId="0" xfId="0" applyNumberFormat="1" applyFont="1"/>
    <xf numFmtId="171" fontId="10" fillId="0" borderId="0" xfId="0" applyNumberFormat="1" applyFont="1"/>
    <xf numFmtId="171" fontId="9" fillId="0" borderId="0" xfId="0" applyNumberFormat="1" applyFont="1" applyAlignment="1">
      <alignment horizontal="center"/>
    </xf>
    <xf numFmtId="167" fontId="14" fillId="0" borderId="0" xfId="1" applyNumberFormat="1" applyFont="1"/>
    <xf numFmtId="167" fontId="15" fillId="0" borderId="0" xfId="1" applyNumberFormat="1" applyFont="1"/>
    <xf numFmtId="0" fontId="25" fillId="0" borderId="0" xfId="0" applyFont="1"/>
    <xf numFmtId="0" fontId="15" fillId="0" borderId="0" xfId="0" applyFont="1"/>
    <xf numFmtId="0" fontId="0" fillId="4" borderId="0" xfId="0" applyFill="1"/>
    <xf numFmtId="0" fontId="13" fillId="0" borderId="0" xfId="0" applyFont="1"/>
    <xf numFmtId="0" fontId="15" fillId="0" borderId="0" xfId="0" applyFont="1" applyAlignment="1" applyProtection="1">
      <alignment horizontal="left"/>
      <protection locked="0"/>
    </xf>
    <xf numFmtId="9" fontId="15" fillId="0" borderId="13" xfId="3" applyFont="1" applyBorder="1" applyProtection="1">
      <protection hidden="1"/>
    </xf>
    <xf numFmtId="9" fontId="15" fillId="0" borderId="13" xfId="3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52" xfId="1" applyFont="1" applyBorder="1" applyAlignment="1" applyProtection="1">
      <alignment vertical="top"/>
      <protection locked="0"/>
    </xf>
    <xf numFmtId="0" fontId="0" fillId="0" borderId="53" xfId="0" applyBorder="1" applyAlignment="1" applyProtection="1">
      <alignment vertical="top"/>
      <protection locked="0"/>
    </xf>
    <xf numFmtId="0" fontId="0" fillId="0" borderId="54" xfId="0" applyBorder="1" applyAlignment="1" applyProtection="1">
      <alignment vertical="top"/>
      <protection locked="0"/>
    </xf>
    <xf numFmtId="0" fontId="0" fillId="0" borderId="5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56" xfId="0" applyBorder="1" applyAlignment="1" applyProtection="1">
      <alignment vertical="top"/>
      <protection locked="0"/>
    </xf>
    <xf numFmtId="0" fontId="0" fillId="0" borderId="57" xfId="0" applyBorder="1" applyAlignment="1" applyProtection="1">
      <alignment vertical="top"/>
      <protection locked="0"/>
    </xf>
    <xf numFmtId="0" fontId="0" fillId="0" borderId="58" xfId="0" applyBorder="1" applyAlignment="1" applyProtection="1">
      <alignment vertical="top"/>
      <protection locked="0"/>
    </xf>
    <xf numFmtId="0" fontId="0" fillId="0" borderId="59" xfId="0" applyBorder="1" applyAlignment="1" applyProtection="1">
      <alignment vertical="top"/>
      <protection locked="0"/>
    </xf>
    <xf numFmtId="0" fontId="13" fillId="0" borderId="13" xfId="0" applyFont="1" applyBorder="1" applyAlignment="1" applyProtection="1">
      <alignment horizontal="left"/>
      <protection hidden="1"/>
    </xf>
    <xf numFmtId="0" fontId="0" fillId="0" borderId="13" xfId="0" applyBorder="1" applyProtection="1">
      <protection hidden="1"/>
    </xf>
    <xf numFmtId="0" fontId="9" fillId="0" borderId="1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5" fillId="0" borderId="0" xfId="1" applyFont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0" fontId="9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1" fontId="13" fillId="2" borderId="12" xfId="0" applyNumberFormat="1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171" fontId="9" fillId="0" borderId="3" xfId="0" applyNumberFormat="1" applyFont="1" applyBorder="1" applyAlignment="1">
      <alignment horizontal="center"/>
    </xf>
    <xf numFmtId="171" fontId="9" fillId="0" borderId="5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0" fillId="0" borderId="0" xfId="0"/>
    <xf numFmtId="0" fontId="16" fillId="0" borderId="49" xfId="0" applyFont="1" applyBorder="1" applyAlignment="1" applyProtection="1">
      <alignment horizontal="left" vertical="top" wrapText="1" indent="2"/>
      <protection locked="0"/>
    </xf>
    <xf numFmtId="0" fontId="16" fillId="0" borderId="50" xfId="0" applyFont="1" applyBorder="1" applyAlignment="1" applyProtection="1">
      <alignment horizontal="left" vertical="top" wrapText="1" indent="2"/>
      <protection locked="0"/>
    </xf>
    <xf numFmtId="0" fontId="16" fillId="0" borderId="51" xfId="0" applyFont="1" applyBorder="1" applyAlignment="1" applyProtection="1">
      <alignment horizontal="left" vertical="top" wrapText="1" indent="2"/>
      <protection locked="0"/>
    </xf>
    <xf numFmtId="0" fontId="10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71" fontId="9" fillId="2" borderId="8" xfId="4" applyNumberFormat="1" applyFont="1" applyFill="1" applyBorder="1" applyAlignment="1" applyProtection="1"/>
    <xf numFmtId="0" fontId="0" fillId="0" borderId="12" xfId="0" applyBorder="1"/>
    <xf numFmtId="0" fontId="0" fillId="0" borderId="15" xfId="0" applyBorder="1"/>
    <xf numFmtId="169" fontId="9" fillId="0" borderId="3" xfId="0" applyNumberFormat="1" applyFont="1" applyBorder="1" applyAlignment="1" applyProtection="1">
      <alignment horizontal="center"/>
      <protection hidden="1"/>
    </xf>
    <xf numFmtId="169" fontId="9" fillId="0" borderId="5" xfId="0" applyNumberFormat="1" applyFont="1" applyBorder="1" applyAlignment="1" applyProtection="1">
      <alignment horizontal="center"/>
      <protection hidden="1"/>
    </xf>
    <xf numFmtId="0" fontId="9" fillId="2" borderId="12" xfId="0" applyFont="1" applyFill="1" applyBorder="1" applyAlignment="1">
      <alignment horizontal="center"/>
    </xf>
    <xf numFmtId="0" fontId="24" fillId="0" borderId="44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45" xfId="0" applyFont="1" applyBorder="1" applyAlignment="1" applyProtection="1">
      <alignment vertical="center"/>
      <protection locked="0"/>
    </xf>
    <xf numFmtId="0" fontId="24" fillId="0" borderId="41" xfId="0" applyFont="1" applyBorder="1" applyAlignment="1" applyProtection="1">
      <alignment vertical="center" wrapText="1"/>
      <protection locked="0"/>
    </xf>
    <xf numFmtId="0" fontId="24" fillId="0" borderId="42" xfId="0" applyFont="1" applyBorder="1" applyAlignment="1" applyProtection="1">
      <alignment vertical="center" wrapText="1"/>
      <protection locked="0"/>
    </xf>
    <xf numFmtId="0" fontId="24" fillId="0" borderId="43" xfId="0" applyFont="1" applyBorder="1" applyAlignment="1" applyProtection="1">
      <alignment vertical="center" wrapText="1"/>
      <protection locked="0"/>
    </xf>
    <xf numFmtId="0" fontId="24" fillId="0" borderId="46" xfId="0" applyFont="1" applyBorder="1" applyAlignment="1" applyProtection="1">
      <alignment vertical="center"/>
      <protection locked="0"/>
    </xf>
    <xf numFmtId="0" fontId="24" fillId="0" borderId="47" xfId="0" applyFont="1" applyBorder="1" applyAlignment="1" applyProtection="1">
      <alignment vertical="center"/>
      <protection locked="0"/>
    </xf>
    <xf numFmtId="0" fontId="24" fillId="0" borderId="48" xfId="0" applyFont="1" applyBorder="1" applyAlignment="1" applyProtection="1">
      <alignment vertical="center"/>
      <protection locked="0"/>
    </xf>
    <xf numFmtId="0" fontId="24" fillId="0" borderId="42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0" fillId="0" borderId="22" xfId="0" applyFont="1" applyBorder="1" applyAlignment="1">
      <alignment horizontal="center"/>
    </xf>
    <xf numFmtId="171" fontId="9" fillId="0" borderId="3" xfId="0" applyNumberFormat="1" applyFont="1" applyBorder="1" applyAlignment="1" applyProtection="1">
      <alignment horizontal="center"/>
      <protection hidden="1"/>
    </xf>
    <xf numFmtId="171" fontId="9" fillId="0" borderId="5" xfId="0" applyNumberFormat="1" applyFont="1" applyBorder="1" applyAlignment="1" applyProtection="1">
      <alignment horizontal="center"/>
      <protection hidden="1"/>
    </xf>
    <xf numFmtId="0" fontId="9" fillId="0" borderId="3" xfId="0" applyFont="1" applyBorder="1"/>
    <xf numFmtId="0" fontId="0" fillId="0" borderId="4" xfId="0" applyBorder="1"/>
    <xf numFmtId="0" fontId="0" fillId="0" borderId="5" xfId="0" applyBorder="1"/>
  </cellXfs>
  <cellStyles count="7">
    <cellStyle name="Euro" xfId="6" xr:uid="{00000000-0005-0000-0000-000001000000}"/>
    <cellStyle name="Normale" xfId="0" builtinId="0"/>
    <cellStyle name="Normale_Cartel1" xfId="1" xr:uid="{00000000-0005-0000-0000-000004000000}"/>
    <cellStyle name="Normale_SGA parcella geologica e geotecnica 2003" xfId="2" xr:uid="{00000000-0005-0000-0000-000005000000}"/>
    <cellStyle name="Percentuale" xfId="3" builtinId="5"/>
    <cellStyle name="Valuta" xfId="4" builtinId="4"/>
    <cellStyle name="Valuta_Cartel1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S$27" lockText="1" noThreeD="1"/>
</file>

<file path=xl/ctrlProps/ctrlProp10.xml><?xml version="1.0" encoding="utf-8"?>
<formControlPr xmlns="http://schemas.microsoft.com/office/spreadsheetml/2009/9/main" objectType="CheckBox" fmlaLink="$V$43" lockText="1" noThreeD="1"/>
</file>

<file path=xl/ctrlProps/ctrlProp11.xml><?xml version="1.0" encoding="utf-8"?>
<formControlPr xmlns="http://schemas.microsoft.com/office/spreadsheetml/2009/9/main" objectType="CheckBox" fmlaLink="$S$26" lockText="1" noThreeD="1"/>
</file>

<file path=xl/ctrlProps/ctrlProp2.xml><?xml version="1.0" encoding="utf-8"?>
<formControlPr xmlns="http://schemas.microsoft.com/office/spreadsheetml/2009/9/main" objectType="CheckBox" checked="Checked" fmlaLink="$S$28" lockText="1" noThreeD="1"/>
</file>

<file path=xl/ctrlProps/ctrlProp3.xml><?xml version="1.0" encoding="utf-8"?>
<formControlPr xmlns="http://schemas.microsoft.com/office/spreadsheetml/2009/9/main" objectType="CheckBox" checked="Checked" fmlaLink="$S$29" lockText="1" noThreeD="1"/>
</file>

<file path=xl/ctrlProps/ctrlProp4.xml><?xml version="1.0" encoding="utf-8"?>
<formControlPr xmlns="http://schemas.microsoft.com/office/spreadsheetml/2009/9/main" objectType="CheckBox" fmlaLink="$S$30" lockText="1" noThreeD="1"/>
</file>

<file path=xl/ctrlProps/ctrlProp5.xml><?xml version="1.0" encoding="utf-8"?>
<formControlPr xmlns="http://schemas.microsoft.com/office/spreadsheetml/2009/9/main" objectType="CheckBox" checked="Checked" fmlaLink="$S$36" lockText="1" noThreeD="1"/>
</file>

<file path=xl/ctrlProps/ctrlProp6.xml><?xml version="1.0" encoding="utf-8"?>
<formControlPr xmlns="http://schemas.microsoft.com/office/spreadsheetml/2009/9/main" objectType="List" dx="22" fmlaLink="$V$30" fmlaRange="$X$29:$X$30" noThreeD="1" sel="1" val="0"/>
</file>

<file path=xl/ctrlProps/ctrlProp7.xml><?xml version="1.0" encoding="utf-8"?>
<formControlPr xmlns="http://schemas.microsoft.com/office/spreadsheetml/2009/9/main" objectType="List" dx="22" fmlaLink="$V$19" fmlaRange="$X$18:$X$24" noThreeD="1" sel="3" val="0"/>
</file>

<file path=xl/ctrlProps/ctrlProp8.xml><?xml version="1.0" encoding="utf-8"?>
<formControlPr xmlns="http://schemas.microsoft.com/office/spreadsheetml/2009/9/main" objectType="List" dx="22" fmlaLink="$V$36" fmlaRange="$X$35:$X$37" noThreeD="1" sel="1" val="0"/>
</file>

<file path=xl/ctrlProps/ctrlProp9.xml><?xml version="1.0" encoding="utf-8"?>
<formControlPr xmlns="http://schemas.microsoft.com/office/spreadsheetml/2009/9/main" objectType="List" dx="22" fmlaLink="$V$45" fmlaRange="$X$45:$X$46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847725</xdr:colOff>
      <xdr:row>0</xdr:row>
      <xdr:rowOff>219075</xdr:rowOff>
    </xdr:from>
    <xdr:to>
      <xdr:col>10</xdr:col>
      <xdr:colOff>1132113</xdr:colOff>
      <xdr:row>6</xdr:row>
      <xdr:rowOff>95250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591300" y="219075"/>
          <a:ext cx="2084613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logo</a:t>
          </a:r>
        </a:p>
        <a:p>
          <a:endParaRPr lang="it-IT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0</xdr:rowOff>
        </xdr:from>
        <xdr:to>
          <xdr:col>1</xdr:col>
          <xdr:colOff>285750</xdr:colOff>
          <xdr:row>36</xdr:row>
          <xdr:rowOff>0</xdr:rowOff>
        </xdr:to>
        <xdr:sp macro="" textlink="">
          <xdr:nvSpPr>
            <xdr:cNvPr id="37930" name="Check Box 42" hidden="1">
              <a:extLst>
                <a:ext uri="{63B3BB69-23CF-44E3-9099-C40C66FF867C}">
                  <a14:compatExt spid="_x0000_s37930"/>
                </a:ext>
                <a:ext uri="{FF2B5EF4-FFF2-40B4-BE49-F238E27FC236}">
                  <a16:creationId xmlns:a16="http://schemas.microsoft.com/office/drawing/2014/main" id="{00000000-0008-0000-0000-00002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240402</xdr:colOff>
      <xdr:row>1</xdr:row>
      <xdr:rowOff>52798</xdr:rowOff>
    </xdr:from>
    <xdr:to>
      <xdr:col>10</xdr:col>
      <xdr:colOff>933251</xdr:colOff>
      <xdr:row>5</xdr:row>
      <xdr:rowOff>180975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6477" y="405223"/>
          <a:ext cx="1540574" cy="1156877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42677</xdr:colOff>
          <xdr:row>24</xdr:row>
          <xdr:rowOff>159393</xdr:rowOff>
        </xdr:from>
        <xdr:to>
          <xdr:col>1</xdr:col>
          <xdr:colOff>224824</xdr:colOff>
          <xdr:row>29</xdr:row>
          <xdr:rowOff>168973</xdr:rowOff>
        </xdr:to>
        <xdr:grpSp>
          <xdr:nvGrpSpPr>
            <xdr:cNvPr id="12" name="Grupp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290327" y="6703068"/>
              <a:ext cx="182147" cy="866830"/>
              <a:chOff x="292298" y="6751017"/>
              <a:chExt cx="182147" cy="862897"/>
            </a:xfrm>
          </xdr:grpSpPr>
          <xdr:sp macro="" textlink="">
            <xdr:nvSpPr>
              <xdr:cNvPr id="37926" name="Check Box 38" hidden="1">
                <a:extLst>
                  <a:ext uri="{63B3BB69-23CF-44E3-9099-C40C66FF867C}">
                    <a14:compatExt spid="_x0000_s37926"/>
                  </a:ext>
                  <a:ext uri="{FF2B5EF4-FFF2-40B4-BE49-F238E27FC236}">
                    <a16:creationId xmlns:a16="http://schemas.microsoft.com/office/drawing/2014/main" id="{00000000-0008-0000-0000-000026940000}"/>
                  </a:ext>
                </a:extLst>
              </xdr:cNvPr>
              <xdr:cNvSpPr/>
            </xdr:nvSpPr>
            <xdr:spPr bwMode="auto">
              <a:xfrm>
                <a:off x="294444" y="691943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927" name="Check Box 39" hidden="1">
                <a:extLst>
                  <a:ext uri="{63B3BB69-23CF-44E3-9099-C40C66FF867C}">
                    <a14:compatExt spid="_x0000_s37927"/>
                  </a:ext>
                  <a:ext uri="{FF2B5EF4-FFF2-40B4-BE49-F238E27FC236}">
                    <a16:creationId xmlns:a16="http://schemas.microsoft.com/office/drawing/2014/main" id="{00000000-0008-0000-0000-000027940000}"/>
                  </a:ext>
                </a:extLst>
              </xdr:cNvPr>
              <xdr:cNvSpPr/>
            </xdr:nvSpPr>
            <xdr:spPr bwMode="auto">
              <a:xfrm>
                <a:off x="294445" y="7084680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928" name="Check Box 40" hidden="1">
                <a:extLst>
                  <a:ext uri="{63B3BB69-23CF-44E3-9099-C40C66FF867C}">
                    <a14:compatExt spid="_x0000_s37928"/>
                  </a:ext>
                  <a:ext uri="{FF2B5EF4-FFF2-40B4-BE49-F238E27FC236}">
                    <a16:creationId xmlns:a16="http://schemas.microsoft.com/office/drawing/2014/main" id="{00000000-0008-0000-0000-000028940000}"/>
                  </a:ext>
                </a:extLst>
              </xdr:cNvPr>
              <xdr:cNvSpPr/>
            </xdr:nvSpPr>
            <xdr:spPr bwMode="auto">
              <a:xfrm>
                <a:off x="294445" y="7259181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929" name="Check Box 41" hidden="1">
                <a:extLst>
                  <a:ext uri="{63B3BB69-23CF-44E3-9099-C40C66FF867C}">
                    <a14:compatExt spid="_x0000_s37929"/>
                  </a:ext>
                  <a:ext uri="{FF2B5EF4-FFF2-40B4-BE49-F238E27FC236}">
                    <a16:creationId xmlns:a16="http://schemas.microsoft.com/office/drawing/2014/main" id="{00000000-0008-0000-0000-000029940000}"/>
                  </a:ext>
                </a:extLst>
              </xdr:cNvPr>
              <xdr:cNvSpPr/>
            </xdr:nvSpPr>
            <xdr:spPr bwMode="auto">
              <a:xfrm>
                <a:off x="294445" y="7433914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943" name="Check Box 55" hidden="1">
                <a:extLst>
                  <a:ext uri="{63B3BB69-23CF-44E3-9099-C40C66FF867C}">
                    <a14:compatExt spid="_x0000_s37943"/>
                  </a:ext>
                  <a:ext uri="{FF2B5EF4-FFF2-40B4-BE49-F238E27FC236}">
                    <a16:creationId xmlns:a16="http://schemas.microsoft.com/office/drawing/2014/main" id="{00000000-0008-0000-0000-000037940000}"/>
                  </a:ext>
                </a:extLst>
              </xdr:cNvPr>
              <xdr:cNvSpPr/>
            </xdr:nvSpPr>
            <xdr:spPr bwMode="auto">
              <a:xfrm>
                <a:off x="292298" y="6751017"/>
                <a:ext cx="180000" cy="1578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5715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12</xdr:col>
      <xdr:colOff>232786</xdr:colOff>
      <xdr:row>3</xdr:row>
      <xdr:rowOff>183571</xdr:rowOff>
    </xdr:from>
    <xdr:to>
      <xdr:col>12</xdr:col>
      <xdr:colOff>12012446</xdr:colOff>
      <xdr:row>48</xdr:row>
      <xdr:rowOff>118635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281536" y="1050346"/>
          <a:ext cx="11779660" cy="9726764"/>
          <a:chOff x="9186287" y="304800"/>
          <a:chExt cx="11779660" cy="9719837"/>
        </a:xfrm>
      </xdr:grpSpPr>
      <xdr:pic>
        <xdr:nvPicPr>
          <xdr:cNvPr id="17" name="Immag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521525" y="312971"/>
            <a:ext cx="5444422" cy="5634389"/>
          </a:xfrm>
          <a:prstGeom prst="rect">
            <a:avLst/>
          </a:prstGeom>
        </xdr:spPr>
      </xdr:pic>
      <xdr:grpSp>
        <xdr:nvGrpSpPr>
          <xdr:cNvPr id="2" name="Grupp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9186287" y="304800"/>
            <a:ext cx="6279229" cy="6970941"/>
            <a:chOff x="9120479" y="903493"/>
            <a:chExt cx="6279229" cy="7398077"/>
          </a:xfrm>
        </xdr:grpSpPr>
        <xdr:pic>
          <xdr:nvPicPr>
            <xdr:cNvPr id="4" name="Immagin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145142" y="903493"/>
              <a:ext cx="6243337" cy="3402123"/>
            </a:xfrm>
            <a:prstGeom prst="rect">
              <a:avLst/>
            </a:prstGeom>
          </xdr:spPr>
        </xdr:pic>
        <xdr:pic>
          <xdr:nvPicPr>
            <xdr:cNvPr id="5" name="Immagin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139698" y="6933209"/>
              <a:ext cx="5225844" cy="1368361"/>
            </a:xfrm>
            <a:prstGeom prst="rect">
              <a:avLst/>
            </a:prstGeom>
          </xdr:spPr>
        </xdr:pic>
        <xdr:grpSp>
          <xdr:nvGrpSpPr>
            <xdr:cNvPr id="22" name="Gruppo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9120479" y="4327491"/>
              <a:ext cx="6279229" cy="2552925"/>
              <a:chOff x="21526782" y="4322729"/>
              <a:chExt cx="6279229" cy="2538637"/>
            </a:xfrm>
          </xdr:grpSpPr>
          <xdr:grpSp>
            <xdr:nvGrpSpPr>
              <xdr:cNvPr id="21" name="Gruppo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GrpSpPr/>
            </xdr:nvGrpSpPr>
            <xdr:grpSpPr>
              <a:xfrm>
                <a:off x="21528275" y="4322729"/>
                <a:ext cx="6253641" cy="1129572"/>
                <a:chOff x="21528275" y="4322729"/>
                <a:chExt cx="6253641" cy="1129572"/>
              </a:xfrm>
            </xdr:grpSpPr>
            <mc:AlternateContent xmlns:mc="http://schemas.openxmlformats.org/markup-compatibility/2006">
              <mc:Choice xmlns:a14="http://schemas.microsoft.com/office/drawing/2010/main" Requires="a14">
                <xdr:sp macro="" textlink="">
                  <xdr:nvSpPr>
                    <xdr:cNvPr id="37940" name="List Box 52" hidden="1">
                      <a:extLst>
                        <a:ext uri="{63B3BB69-23CF-44E3-9099-C40C66FF867C}">
                          <a14:compatExt spid="_x0000_s37940"/>
                        </a:ext>
                        <a:ext uri="{FF2B5EF4-FFF2-40B4-BE49-F238E27FC236}">
                          <a16:creationId xmlns:a16="http://schemas.microsoft.com/office/drawing/2014/main" id="{00000000-0008-0000-0000-00003494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21528275" y="4607086"/>
                      <a:ext cx="6253641" cy="84521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</mc:Choice>
              <mc:Fallback/>
            </mc:AlternateContent>
            <xdr:sp macro="" textlink="">
              <xdr:nvSpPr>
                <xdr:cNvPr id="41" name="Text Box 86">
                  <a:extLst>
                    <a:ext uri="{FF2B5EF4-FFF2-40B4-BE49-F238E27FC236}">
                      <a16:creationId xmlns:a16="http://schemas.microsoft.com/office/drawing/2014/main" id="{00000000-0008-0000-0000-00002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537998" y="4322729"/>
                  <a:ext cx="6232819" cy="275722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36576" tIns="36576" rIns="0" bIns="0" anchor="t" upright="1"/>
                <a:lstStyle/>
                <a:p>
                  <a:pPr algn="l" rtl="1">
                    <a:defRPr sz="1000"/>
                  </a:pPr>
                  <a:r>
                    <a:rPr lang="it-IT" sz="1000" b="0" i="0" strike="noStrike">
                      <a:solidFill>
                        <a:srgbClr val="000000"/>
                      </a:solidFill>
                      <a:latin typeface="MS Sans Serif"/>
                    </a:rPr>
                    <a:t>EDILIZIA</a:t>
                  </a:r>
                </a:p>
              </xdr:txBody>
            </xdr:sp>
          </xdr:grpSp>
          <xdr:grpSp>
            <xdr:nvGrpSpPr>
              <xdr:cNvPr id="8" name="Gruppo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1526782" y="5490147"/>
                <a:ext cx="6267175" cy="615722"/>
                <a:chOff x="9110383" y="7429500"/>
                <a:chExt cx="6208058" cy="571504"/>
              </a:xfrm>
            </xdr:grpSpPr>
            <mc:AlternateContent xmlns:mc="http://schemas.openxmlformats.org/markup-compatibility/2006">
              <mc:Choice xmlns:a14="http://schemas.microsoft.com/office/drawing/2010/main" Requires="a14">
                <xdr:sp macro="" textlink="">
                  <xdr:nvSpPr>
                    <xdr:cNvPr id="37939" name="List Box 51" hidden="1">
                      <a:extLst>
                        <a:ext uri="{63B3BB69-23CF-44E3-9099-C40C66FF867C}">
                          <a14:compatExt spid="_x0000_s37939"/>
                        </a:ext>
                        <a:ext uri="{FF2B5EF4-FFF2-40B4-BE49-F238E27FC236}">
                          <a16:creationId xmlns:a16="http://schemas.microsoft.com/office/drawing/2014/main" id="{00000000-0008-0000-0000-00003394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9121587" y="7710209"/>
                      <a:ext cx="6196854" cy="29079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</mc:Choice>
              <mc:Fallback/>
            </mc:AlternateContent>
            <xdr:sp macro="" textlink="">
              <xdr:nvSpPr>
                <xdr:cNvPr id="42" name="Text Box 86">
                  <a:extLst>
                    <a:ext uri="{FF2B5EF4-FFF2-40B4-BE49-F238E27FC236}">
                      <a16:creationId xmlns:a16="http://schemas.microsoft.com/office/drawing/2014/main" id="{00000000-0008-0000-0000-00002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110383" y="7429500"/>
                  <a:ext cx="6208058" cy="27147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36576" tIns="36576" rIns="0" bIns="0" anchor="t" upright="1"/>
                <a:lstStyle/>
                <a:p>
                  <a:pPr algn="l" rtl="1">
                    <a:defRPr sz="1000"/>
                  </a:pPr>
                  <a:r>
                    <a:rPr lang="it-IT" sz="1000" b="0" i="0" strike="noStrike">
                      <a:solidFill>
                        <a:srgbClr val="000000"/>
                      </a:solidFill>
                      <a:latin typeface="MS Sans Serif"/>
                    </a:rPr>
                    <a:t>STRUTTURA</a:t>
                  </a:r>
                </a:p>
              </xdr:txBody>
            </xdr:sp>
          </xdr:grpSp>
          <xdr:grpSp>
            <xdr:nvGrpSpPr>
              <xdr:cNvPr id="9" name="Gruppo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GrpSpPr/>
            </xdr:nvGrpSpPr>
            <xdr:grpSpPr>
              <a:xfrm>
                <a:off x="21526796" y="6129744"/>
                <a:ext cx="6279215" cy="731622"/>
                <a:chOff x="9099191" y="8113060"/>
                <a:chExt cx="6230470" cy="717161"/>
              </a:xfrm>
            </xdr:grpSpPr>
            <mc:AlternateContent xmlns:mc="http://schemas.openxmlformats.org/markup-compatibility/2006">
              <mc:Choice xmlns:a14="http://schemas.microsoft.com/office/drawing/2010/main" Requires="a14">
                <xdr:sp macro="" textlink="">
                  <xdr:nvSpPr>
                    <xdr:cNvPr id="37941" name="List Box 53" descr="IMPIANTI" hidden="1">
                      <a:extLst>
                        <a:ext uri="{63B3BB69-23CF-44E3-9099-C40C66FF867C}">
                          <a14:compatExt spid="_x0000_s37941"/>
                        </a:ext>
                        <a:ext uri="{FF2B5EF4-FFF2-40B4-BE49-F238E27FC236}">
                          <a16:creationId xmlns:a16="http://schemas.microsoft.com/office/drawing/2014/main" id="{00000000-0008-0000-0000-00003594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9099191" y="8397116"/>
                      <a:ext cx="6230470" cy="43310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1240B29-F687-4F45-9708-019B960494DF}">
                        <a14:hiddenLine w="9525">
                          <a:noFill/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sp>
              </mc:Choice>
              <mc:Fallback/>
            </mc:AlternateContent>
            <xdr:sp macro="" textlink="">
              <xdr:nvSpPr>
                <xdr:cNvPr id="43" name="Text Box 86">
                  <a:extLst>
                    <a:ext uri="{FF2B5EF4-FFF2-40B4-BE49-F238E27FC236}">
                      <a16:creationId xmlns:a16="http://schemas.microsoft.com/office/drawing/2014/main" id="{00000000-0008-0000-0000-00002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110383" y="8113060"/>
                  <a:ext cx="6219264" cy="27147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36576" tIns="36576" rIns="0" bIns="0" anchor="t" upright="1"/>
                <a:lstStyle/>
                <a:p>
                  <a:pPr algn="l" rtl="1">
                    <a:defRPr sz="1000"/>
                  </a:pPr>
                  <a:r>
                    <a:rPr lang="it-IT" sz="1000" b="0" i="0" strike="noStrike">
                      <a:solidFill>
                        <a:srgbClr val="000000"/>
                      </a:solidFill>
                      <a:latin typeface="MS Sans Serif"/>
                    </a:rPr>
                    <a:t>IMPIANTI</a:t>
                  </a:r>
                </a:p>
              </xdr:txBody>
            </xdr:sp>
          </xdr:grpSp>
        </xdr:grpSp>
      </xdr:grp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GrpSpPr/>
            </xdr:nvGrpSpPr>
            <xdr:grpSpPr>
              <a:xfrm>
                <a:off x="9214491" y="9404237"/>
                <a:ext cx="4362530" cy="620400"/>
                <a:chOff x="9029620" y="9378539"/>
                <a:chExt cx="4295855" cy="668978"/>
              </a:xfrm>
            </xdr:grpSpPr>
            <xdr:sp macro="" textlink="">
              <xdr:nvSpPr>
                <xdr:cNvPr id="37959" name="List Box 71" descr="IMPIANTI" hidden="1">
                  <a:extLst>
                    <a:ext uri="{63B3BB69-23CF-44E3-9099-C40C66FF867C}">
                      <a14:compatExt spid="_x0000_s37959"/>
                    </a:ext>
                    <a:ext uri="{FF2B5EF4-FFF2-40B4-BE49-F238E27FC236}">
                      <a16:creationId xmlns:a16="http://schemas.microsoft.com/office/drawing/2014/main" id="{00000000-0008-0000-0000-000047940000}"/>
                    </a:ext>
                  </a:extLst>
                </xdr:cNvPr>
                <xdr:cNvSpPr/>
              </xdr:nvSpPr>
              <xdr:spPr bwMode="auto">
                <a:xfrm>
                  <a:off x="9029620" y="9711320"/>
                  <a:ext cx="4295855" cy="3361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7961" name="Check Box 73" descr="ESENZIONE IVA" hidden="1">
                  <a:extLst>
                    <a:ext uri="{63B3BB69-23CF-44E3-9099-C40C66FF867C}">
                      <a14:compatExt spid="_x0000_s37961"/>
                    </a:ext>
                    <a:ext uri="{FF2B5EF4-FFF2-40B4-BE49-F238E27FC236}">
                      <a16:creationId xmlns:a16="http://schemas.microsoft.com/office/drawing/2014/main" id="{00000000-0008-0000-0000-000049940000}"/>
                    </a:ext>
                  </a:extLst>
                </xdr:cNvPr>
                <xdr:cNvSpPr/>
              </xdr:nvSpPr>
              <xdr:spPr bwMode="auto">
                <a:xfrm>
                  <a:off x="9030953" y="9378539"/>
                  <a:ext cx="4293020" cy="323741"/>
                </a:xfrm>
                <a:prstGeom prst="rect">
                  <a:avLst/>
                </a:prstGeom>
                <a:solidFill>
                  <a:srgbClr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it-IT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ESENZIONE IVA</a:t>
                  </a:r>
                </a:p>
              </xdr:txBody>
            </xdr:sp>
          </xdr:grpSp>
        </mc:Choice>
        <mc:Fallback/>
      </mc:AlternateContent>
      <xdr:pic>
        <xdr:nvPicPr>
          <xdr:cNvPr id="10" name="Immagin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00284" y="7478856"/>
            <a:ext cx="5648366" cy="169014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">
    <pageSetUpPr fitToPage="1"/>
  </sheetPr>
  <dimension ref="A1:AU78"/>
  <sheetViews>
    <sheetView showGridLines="0" showRowColHeaders="0" tabSelected="1" view="pageBreakPreview" zoomScaleNormal="115" zoomScaleSheetLayoutView="100" zoomScalePageLayoutView="55" workbookViewId="0">
      <selection activeCell="H7" sqref="H7:K7"/>
    </sheetView>
  </sheetViews>
  <sheetFormatPr defaultColWidth="9.140625" defaultRowHeight="12.75" x14ac:dyDescent="0.2"/>
  <cols>
    <col min="1" max="1" width="3.7109375" customWidth="1"/>
    <col min="2" max="2" width="5.140625" style="41" customWidth="1"/>
    <col min="3" max="3" width="14.85546875" style="41" customWidth="1"/>
    <col min="4" max="4" width="14.42578125" style="41" customWidth="1"/>
    <col min="5" max="5" width="10.7109375" style="41" customWidth="1"/>
    <col min="6" max="6" width="8.7109375" style="41" customWidth="1"/>
    <col min="7" max="7" width="14.5703125" style="41" customWidth="1"/>
    <col min="8" max="8" width="14" style="41" customWidth="1"/>
    <col min="9" max="9" width="14.28515625" style="41" customWidth="1"/>
    <col min="10" max="10" width="12.7109375" style="41" customWidth="1"/>
    <col min="11" max="11" width="17.7109375" style="41" customWidth="1"/>
    <col min="12" max="12" width="4.85546875" customWidth="1"/>
    <col min="13" max="13" width="187.42578125" style="25" customWidth="1"/>
    <col min="14" max="14" width="9.140625" style="25" customWidth="1"/>
    <col min="15" max="15" width="9.140625" style="42"/>
    <col min="16" max="16" width="9.140625" style="42" hidden="1" customWidth="1"/>
    <col min="17" max="17" width="0" style="42" hidden="1" customWidth="1"/>
    <col min="18" max="27" width="9.140625" style="42" hidden="1" customWidth="1"/>
    <col min="28" max="28" width="9.140625" style="42" customWidth="1"/>
    <col min="29" max="34" width="9.140625" style="25" customWidth="1"/>
    <col min="35" max="47" width="9.140625" style="61"/>
    <col min="48" max="16384" width="9.140625" style="41"/>
  </cols>
  <sheetData>
    <row r="1" spans="1:47" ht="27.75" customHeight="1" x14ac:dyDescent="0.2"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47" ht="20.25" customHeight="1" x14ac:dyDescent="0.2">
      <c r="B2" s="159" t="s">
        <v>70</v>
      </c>
      <c r="C2" s="160"/>
      <c r="D2" s="160"/>
      <c r="E2" s="160"/>
      <c r="F2" s="160"/>
      <c r="G2" s="161"/>
      <c r="H2" s="157"/>
      <c r="I2" s="157"/>
      <c r="J2" s="157"/>
      <c r="K2" s="157"/>
    </row>
    <row r="3" spans="1:47" ht="20.25" customHeight="1" x14ac:dyDescent="0.2">
      <c r="B3" s="156" t="s">
        <v>67</v>
      </c>
      <c r="C3" s="157"/>
      <c r="D3" s="157"/>
      <c r="E3" s="157"/>
      <c r="F3" s="157"/>
      <c r="G3" s="158"/>
      <c r="H3" s="157"/>
      <c r="I3" s="157"/>
      <c r="J3" s="157"/>
      <c r="K3" s="157"/>
    </row>
    <row r="4" spans="1:47" ht="20.25" customHeight="1" x14ac:dyDescent="0.2">
      <c r="B4" s="156" t="s">
        <v>68</v>
      </c>
      <c r="C4" s="157"/>
      <c r="D4" s="157"/>
      <c r="E4" s="157"/>
      <c r="F4" s="157"/>
      <c r="G4" s="158"/>
      <c r="H4" s="157"/>
      <c r="I4" s="157"/>
      <c r="J4" s="157"/>
      <c r="K4" s="157"/>
    </row>
    <row r="5" spans="1:47" ht="20.25" customHeight="1" x14ac:dyDescent="0.2">
      <c r="B5" s="156"/>
      <c r="C5" s="157"/>
      <c r="D5" s="157"/>
      <c r="E5" s="157"/>
      <c r="F5" s="157"/>
      <c r="G5" s="158"/>
      <c r="H5" s="157"/>
      <c r="I5" s="157"/>
      <c r="J5" s="157"/>
      <c r="K5" s="157"/>
    </row>
    <row r="6" spans="1:47" ht="20.25" customHeight="1" x14ac:dyDescent="0.2">
      <c r="B6" s="156"/>
      <c r="C6" s="157"/>
      <c r="D6" s="157"/>
      <c r="E6" s="157"/>
      <c r="F6" s="157"/>
      <c r="G6" s="158"/>
      <c r="H6" s="157"/>
      <c r="I6" s="157"/>
      <c r="J6" s="157"/>
      <c r="K6" s="157"/>
    </row>
    <row r="7" spans="1:47" ht="22.5" customHeight="1" x14ac:dyDescent="0.2">
      <c r="B7" s="162"/>
      <c r="C7" s="163"/>
      <c r="D7" s="163"/>
      <c r="E7" s="163"/>
      <c r="F7" s="163"/>
      <c r="G7" s="164"/>
      <c r="H7" s="166"/>
      <c r="I7" s="166"/>
      <c r="J7" s="166"/>
      <c r="K7" s="166"/>
    </row>
    <row r="8" spans="1:47" s="43" customFormat="1" ht="21" customHeight="1" x14ac:dyDescent="0.25">
      <c r="A8" s="73"/>
      <c r="B8" s="165"/>
      <c r="C8" s="165"/>
      <c r="D8" s="165"/>
      <c r="E8" s="165"/>
      <c r="F8" s="165"/>
      <c r="G8" s="165"/>
      <c r="H8" s="166"/>
      <c r="I8" s="166"/>
      <c r="J8" s="166"/>
      <c r="K8" s="166"/>
      <c r="L8"/>
      <c r="M8" s="25"/>
      <c r="N8" s="26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6"/>
      <c r="AD8" s="26"/>
      <c r="AE8" s="26"/>
      <c r="AF8" s="26"/>
      <c r="AG8" s="26"/>
      <c r="AH8" s="2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</row>
    <row r="9" spans="1:47" s="43" customFormat="1" ht="18" customHeight="1" x14ac:dyDescent="0.25">
      <c r="A9" s="73"/>
      <c r="B9" s="163" t="s">
        <v>0</v>
      </c>
      <c r="C9" s="163"/>
      <c r="D9" s="163"/>
      <c r="E9" s="163"/>
      <c r="F9" s="163"/>
      <c r="G9" s="163"/>
      <c r="H9" s="166"/>
      <c r="I9" s="166"/>
      <c r="J9" s="166"/>
      <c r="K9" s="166"/>
      <c r="L9" s="73"/>
      <c r="M9" s="25"/>
      <c r="N9" s="26"/>
      <c r="O9" s="45"/>
      <c r="P9" s="46"/>
      <c r="Q9" s="45"/>
      <c r="R9" s="47"/>
      <c r="S9" s="44"/>
      <c r="T9" s="44"/>
      <c r="U9" s="44"/>
      <c r="V9" s="44"/>
      <c r="W9" s="44"/>
      <c r="X9" s="44"/>
      <c r="Y9" s="44"/>
      <c r="Z9" s="44"/>
      <c r="AA9" s="44"/>
      <c r="AB9" s="44"/>
      <c r="AC9" s="26"/>
      <c r="AD9" s="26"/>
      <c r="AE9" s="26"/>
      <c r="AF9" s="26"/>
      <c r="AG9" s="26"/>
      <c r="AH9" s="2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</row>
    <row r="10" spans="1:47" ht="126.75" customHeight="1" x14ac:dyDescent="0.2">
      <c r="B10" s="126" t="s">
        <v>69</v>
      </c>
      <c r="C10" s="127"/>
      <c r="D10" s="127"/>
      <c r="E10" s="127"/>
      <c r="F10" s="127"/>
      <c r="G10" s="127"/>
      <c r="H10" s="127"/>
      <c r="I10" s="127"/>
      <c r="J10" s="127"/>
      <c r="K10" s="128"/>
    </row>
    <row r="11" spans="1:47" x14ac:dyDescent="0.2">
      <c r="B11"/>
      <c r="C11"/>
      <c r="D11"/>
      <c r="E11"/>
      <c r="F11"/>
      <c r="G11"/>
      <c r="H11"/>
      <c r="I11"/>
      <c r="J11"/>
      <c r="K11"/>
    </row>
    <row r="12" spans="1:47" ht="15.75" x14ac:dyDescent="0.25">
      <c r="B12" s="132" t="s">
        <v>60</v>
      </c>
      <c r="C12" s="133"/>
      <c r="D12" s="133"/>
      <c r="E12" s="133"/>
      <c r="F12" s="133"/>
      <c r="G12" s="133"/>
      <c r="H12" s="133"/>
      <c r="I12" s="133"/>
      <c r="J12" s="133"/>
      <c r="K12" s="134"/>
      <c r="L12" s="4"/>
    </row>
    <row r="13" spans="1:47" ht="15.75" x14ac:dyDescent="0.25">
      <c r="B13" s="5" t="s">
        <v>2</v>
      </c>
      <c r="C13" s="6"/>
      <c r="D13" s="6"/>
      <c r="E13" s="7" t="s">
        <v>54</v>
      </c>
      <c r="F13" s="102" t="str">
        <f>W16</f>
        <v>RESIDENZA</v>
      </c>
      <c r="G13" s="103"/>
      <c r="H13" s="103"/>
      <c r="I13" s="103"/>
      <c r="J13" s="103"/>
      <c r="K13" s="103"/>
      <c r="L13" s="4"/>
    </row>
    <row r="14" spans="1:47" ht="15.75" x14ac:dyDescent="0.25">
      <c r="B14" s="4"/>
      <c r="C14" s="4"/>
      <c r="D14" s="4"/>
      <c r="E14" s="7" t="s">
        <v>55</v>
      </c>
      <c r="F14" s="102" t="str">
        <f>W26</f>
        <v>STRUTTURE, OPERE INFRASRUTTURALI PUNTUALI, VERIFICHE SOGGETTE AD AZIONI SISMICHE</v>
      </c>
      <c r="G14" s="103"/>
      <c r="H14" s="103"/>
      <c r="I14" s="103"/>
      <c r="J14" s="103"/>
      <c r="K14" s="103"/>
      <c r="L14" s="4"/>
    </row>
    <row r="15" spans="1:47" ht="15.75" x14ac:dyDescent="0.25">
      <c r="B15" s="4"/>
      <c r="C15" s="4"/>
      <c r="D15" s="4"/>
      <c r="E15" s="7" t="s">
        <v>56</v>
      </c>
      <c r="F15" s="102" t="str">
        <f>W33</f>
        <v>IMPIANTI MECCANICI A FLUIDO A SERVIZIO DELLE COSTRUZIONI</v>
      </c>
      <c r="G15" s="103"/>
      <c r="H15" s="103"/>
      <c r="I15" s="103"/>
      <c r="J15" s="103"/>
      <c r="K15" s="103"/>
      <c r="L15" s="4"/>
    </row>
    <row r="16" spans="1:47" ht="15.7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W16" s="42" t="str">
        <f>IF(V19=1,X18,IF(V19=2,X19,IF(V19=3,X20,IF(V19=4,X21,IF(V19=5,X22,IF(V19=6,X23,IF(V19=7,X24,"")))))))</f>
        <v>RESIDENZA</v>
      </c>
    </row>
    <row r="17" spans="2:24" x14ac:dyDescent="0.2">
      <c r="B17" s="135"/>
      <c r="C17" s="138" t="s">
        <v>4</v>
      </c>
      <c r="D17" s="139"/>
      <c r="E17" s="142"/>
      <c r="F17" s="143"/>
      <c r="G17" s="8" t="s">
        <v>5</v>
      </c>
      <c r="H17" s="8" t="s">
        <v>6</v>
      </c>
      <c r="I17" s="8" t="s">
        <v>7</v>
      </c>
      <c r="J17" s="8" t="s">
        <v>66</v>
      </c>
      <c r="K17" s="148" t="s">
        <v>12</v>
      </c>
      <c r="L17" s="9"/>
    </row>
    <row r="18" spans="2:24" x14ac:dyDescent="0.2">
      <c r="B18" s="136"/>
      <c r="C18" s="140"/>
      <c r="D18" s="141"/>
      <c r="E18" s="144"/>
      <c r="F18" s="145"/>
      <c r="G18" s="10" t="s">
        <v>8</v>
      </c>
      <c r="H18" s="10" t="s">
        <v>9</v>
      </c>
      <c r="I18" s="10" t="s">
        <v>10</v>
      </c>
      <c r="J18" s="10" t="s">
        <v>11</v>
      </c>
      <c r="K18" s="149"/>
      <c r="L18" s="74"/>
      <c r="U18" s="42" t="b">
        <v>1</v>
      </c>
      <c r="W18" s="42">
        <v>1</v>
      </c>
      <c r="X18" s="42" t="s">
        <v>45</v>
      </c>
    </row>
    <row r="19" spans="2:24" x14ac:dyDescent="0.2">
      <c r="B19" s="136"/>
      <c r="C19" s="11" t="s">
        <v>13</v>
      </c>
      <c r="D19" s="12" t="s">
        <v>14</v>
      </c>
      <c r="E19" s="144"/>
      <c r="F19" s="145"/>
      <c r="G19" s="39">
        <v>1000000</v>
      </c>
      <c r="H19" s="39">
        <v>100000</v>
      </c>
      <c r="I19" s="39">
        <v>50000</v>
      </c>
      <c r="J19" s="39">
        <v>200000</v>
      </c>
      <c r="K19" s="28">
        <f>G19+H19+I19+J19</f>
        <v>1350000</v>
      </c>
      <c r="L19" s="13"/>
      <c r="U19" s="42" t="b">
        <v>1</v>
      </c>
      <c r="V19" s="42">
        <v>3</v>
      </c>
      <c r="W19" s="42">
        <v>2</v>
      </c>
      <c r="X19" s="42" t="s">
        <v>46</v>
      </c>
    </row>
    <row r="20" spans="2:24" x14ac:dyDescent="0.2">
      <c r="B20" s="136"/>
      <c r="C20" s="11" t="s">
        <v>15</v>
      </c>
      <c r="D20" s="12" t="s">
        <v>16</v>
      </c>
      <c r="E20" s="144"/>
      <c r="F20" s="145"/>
      <c r="G20" s="29">
        <f>IF(G19=0,0,0.03+10/(G19^0.4))</f>
        <v>6.9810717055349719E-2</v>
      </c>
      <c r="H20" s="29">
        <f>IF(H19=0,0,0.03+10/(H19^0.4))</f>
        <v>0.12999999999999995</v>
      </c>
      <c r="I20" s="29">
        <f>IF(I19=0,0,0.03+10/(I19^0.4))</f>
        <v>0.16195079107728938</v>
      </c>
      <c r="J20" s="29">
        <f>IF(J19=0,0,0.03+10/(J19^0.4))</f>
        <v>0.10578582832551986</v>
      </c>
      <c r="K20" s="150"/>
      <c r="L20" s="14"/>
      <c r="O20" s="48"/>
      <c r="P20" s="48"/>
      <c r="Q20" s="48"/>
      <c r="R20" s="48"/>
      <c r="W20" s="42">
        <v>3</v>
      </c>
      <c r="X20" s="42" t="s">
        <v>42</v>
      </c>
    </row>
    <row r="21" spans="2:24" x14ac:dyDescent="0.2">
      <c r="B21" s="137"/>
      <c r="C21" s="11" t="s">
        <v>17</v>
      </c>
      <c r="D21" s="12" t="s">
        <v>18</v>
      </c>
      <c r="E21" s="146"/>
      <c r="F21" s="147"/>
      <c r="G21" s="40">
        <v>1</v>
      </c>
      <c r="H21" s="40">
        <v>1.1000000000000001</v>
      </c>
      <c r="I21" s="40">
        <v>0.95</v>
      </c>
      <c r="J21" s="40">
        <v>1.2</v>
      </c>
      <c r="K21" s="151"/>
      <c r="L21" s="75"/>
      <c r="W21" s="42">
        <v>4</v>
      </c>
      <c r="X21" s="42" t="s">
        <v>47</v>
      </c>
    </row>
    <row r="22" spans="2:24" x14ac:dyDescent="0.2">
      <c r="B22"/>
      <c r="C22"/>
      <c r="D22" s="129" t="s">
        <v>33</v>
      </c>
      <c r="E22" s="130"/>
      <c r="F22" s="131"/>
      <c r="G22" s="28">
        <f>G19*G20*G21</f>
        <v>69810.717055349713</v>
      </c>
      <c r="H22" s="28">
        <f>H19*H20*H21</f>
        <v>14299.999999999995</v>
      </c>
      <c r="I22" s="28">
        <f>I19*I20*I21</f>
        <v>7692.6625761712448</v>
      </c>
      <c r="J22" s="28">
        <f>J19*J20*J21</f>
        <v>25388.598798124764</v>
      </c>
      <c r="K22" s="152"/>
      <c r="W22" s="42">
        <v>5</v>
      </c>
      <c r="X22" s="42" t="s">
        <v>48</v>
      </c>
    </row>
    <row r="23" spans="2:24" ht="16.5" thickBot="1" x14ac:dyDescent="0.3">
      <c r="B23"/>
      <c r="C23"/>
      <c r="D23"/>
      <c r="E23"/>
      <c r="F23"/>
      <c r="G23" s="15"/>
      <c r="H23" s="15"/>
      <c r="I23" s="15"/>
      <c r="J23" s="15"/>
      <c r="K23" s="4"/>
      <c r="L23" s="4"/>
      <c r="W23" s="42">
        <v>6</v>
      </c>
      <c r="X23" s="42" t="s">
        <v>49</v>
      </c>
    </row>
    <row r="24" spans="2:24" ht="13.5" thickBot="1" x14ac:dyDescent="0.25">
      <c r="B24" s="16"/>
      <c r="C24" s="17" t="s">
        <v>19</v>
      </c>
      <c r="D24" s="110" t="s">
        <v>25</v>
      </c>
      <c r="E24" s="111"/>
      <c r="F24" s="111"/>
      <c r="G24" s="112"/>
      <c r="H24" s="112"/>
      <c r="I24" s="112"/>
      <c r="J24" s="112"/>
      <c r="K24" s="113"/>
      <c r="L24" s="74"/>
      <c r="S24" s="49" t="s">
        <v>3</v>
      </c>
      <c r="W24" s="42">
        <v>7</v>
      </c>
      <c r="X24" s="42" t="s">
        <v>50</v>
      </c>
    </row>
    <row r="25" spans="2:24" ht="13.5" thickBot="1" x14ac:dyDescent="0.25">
      <c r="B25" s="70"/>
      <c r="C25" s="18" t="s">
        <v>28</v>
      </c>
      <c r="D25" s="108" t="s">
        <v>36</v>
      </c>
      <c r="E25" s="109"/>
      <c r="F25" s="109"/>
      <c r="G25" s="53">
        <v>0.2</v>
      </c>
      <c r="H25" s="54">
        <v>0.2</v>
      </c>
      <c r="I25" s="54">
        <v>0.2</v>
      </c>
      <c r="J25" s="55">
        <v>0.2</v>
      </c>
      <c r="K25" s="30">
        <f>(G22*G25+H22*H25+I22*I25+J22*J25)*0.7</f>
        <v>16406.876980150399</v>
      </c>
      <c r="L25" s="76"/>
      <c r="S25" s="50" t="b">
        <v>0</v>
      </c>
    </row>
    <row r="26" spans="2:24" ht="13.5" thickBot="1" x14ac:dyDescent="0.25">
      <c r="B26" s="71"/>
      <c r="C26" s="12" t="s">
        <v>27</v>
      </c>
      <c r="D26" s="104" t="s">
        <v>35</v>
      </c>
      <c r="E26" s="104"/>
      <c r="F26" s="105"/>
      <c r="G26" s="56">
        <f>IF($S26=FALSE,0,0.045)</f>
        <v>0</v>
      </c>
      <c r="H26" s="27">
        <f>IF($S26=FALSE,0,0.045)</f>
        <v>0</v>
      </c>
      <c r="I26" s="27">
        <f>IF($S26=FALSE,0,0.045)</f>
        <v>0</v>
      </c>
      <c r="J26" s="57">
        <f>IF($S26=FALSE,0,0.045)</f>
        <v>0</v>
      </c>
      <c r="K26" s="31">
        <f>(G22*G26+H22*H26+I22*I26+J22*J26)*0.7</f>
        <v>0</v>
      </c>
      <c r="L26" s="76"/>
      <c r="S26" s="50" t="b">
        <v>0</v>
      </c>
      <c r="W26" s="42" t="str">
        <f>IF(V30=1,X29,IF(V30=2,X30,""))</f>
        <v>STRUTTURE, OPERE INFRASRUTTURALI PUNTUALI, VERIFICHE SOGGETTE AD AZIONI SISMICHE</v>
      </c>
    </row>
    <row r="27" spans="2:24" ht="13.5" thickBot="1" x14ac:dyDescent="0.25">
      <c r="B27" s="71"/>
      <c r="C27" s="12" t="s">
        <v>59</v>
      </c>
      <c r="D27" s="104" t="s">
        <v>57</v>
      </c>
      <c r="E27" s="104"/>
      <c r="F27" s="105"/>
      <c r="G27" s="56">
        <f>IF($S27=FALSE,0,0.015)</f>
        <v>1.4999999999999999E-2</v>
      </c>
      <c r="H27" s="27">
        <f t="shared" ref="H27:J27" si="0">IF($S27=FALSE,0,0.015)</f>
        <v>1.4999999999999999E-2</v>
      </c>
      <c r="I27" s="27">
        <f t="shared" si="0"/>
        <v>1.4999999999999999E-2</v>
      </c>
      <c r="J27" s="57">
        <f t="shared" si="0"/>
        <v>1.4999999999999999E-2</v>
      </c>
      <c r="K27" s="31">
        <f>(G22*G27+H22*H27+I22*I27+J22*J27)*0.7</f>
        <v>1230.51577351128</v>
      </c>
      <c r="L27" s="76"/>
      <c r="S27" s="50" t="b">
        <v>1</v>
      </c>
    </row>
    <row r="28" spans="2:24" ht="13.5" thickBot="1" x14ac:dyDescent="0.25">
      <c r="B28" s="71"/>
      <c r="C28" s="12" t="s">
        <v>65</v>
      </c>
      <c r="D28" s="104" t="s">
        <v>58</v>
      </c>
      <c r="E28" s="104"/>
      <c r="F28" s="105"/>
      <c r="G28" s="56">
        <f>IF($S28=FALSE,0,0.03)</f>
        <v>0.03</v>
      </c>
      <c r="H28" s="27">
        <f t="shared" ref="H28:J28" si="1">IF($S28=FALSE,0,0.03)</f>
        <v>0.03</v>
      </c>
      <c r="I28" s="27">
        <f t="shared" si="1"/>
        <v>0.03</v>
      </c>
      <c r="J28" s="57">
        <f t="shared" si="1"/>
        <v>0.03</v>
      </c>
      <c r="K28" s="31">
        <f>(G22*G28+H22*H28+I22*I28+J22*J28)*0.7</f>
        <v>2461.0315470225601</v>
      </c>
      <c r="L28" s="76"/>
      <c r="S28" s="50" t="b">
        <v>1</v>
      </c>
    </row>
    <row r="29" spans="2:24" ht="13.5" thickBot="1" x14ac:dyDescent="0.25">
      <c r="B29" s="71"/>
      <c r="C29" s="12" t="s">
        <v>26</v>
      </c>
      <c r="D29" s="104" t="s">
        <v>41</v>
      </c>
      <c r="E29" s="104"/>
      <c r="F29" s="105"/>
      <c r="G29" s="56">
        <f>IF($S29=FALSE,0,0.03)</f>
        <v>0.03</v>
      </c>
      <c r="H29" s="27">
        <f t="shared" ref="H29:J29" si="2">IF($S29=FALSE,0,0.03)</f>
        <v>0.03</v>
      </c>
      <c r="I29" s="27">
        <f t="shared" si="2"/>
        <v>0.03</v>
      </c>
      <c r="J29" s="57">
        <f t="shared" si="2"/>
        <v>0.03</v>
      </c>
      <c r="K29" s="31">
        <f>(G22*G29+H22*H29+I22*I29+J22*J29)*0.7</f>
        <v>2461.0315470225601</v>
      </c>
      <c r="L29" s="76"/>
      <c r="S29" s="50" t="b">
        <v>1</v>
      </c>
      <c r="W29" s="42">
        <v>1</v>
      </c>
      <c r="X29" s="42" t="s">
        <v>43</v>
      </c>
    </row>
    <row r="30" spans="2:24" ht="13.5" thickBot="1" x14ac:dyDescent="0.25">
      <c r="B30" s="72"/>
      <c r="C30" s="19" t="s">
        <v>40</v>
      </c>
      <c r="D30" s="116" t="s">
        <v>39</v>
      </c>
      <c r="E30" s="116"/>
      <c r="F30" s="117"/>
      <c r="G30" s="58">
        <f>IF($S30=FALSE,0,0.09)</f>
        <v>0</v>
      </c>
      <c r="H30" s="59">
        <f t="shared" ref="H30:J30" si="3">IF($S30=FALSE,0,0.09)</f>
        <v>0</v>
      </c>
      <c r="I30" s="59">
        <f t="shared" si="3"/>
        <v>0</v>
      </c>
      <c r="J30" s="60">
        <f t="shared" si="3"/>
        <v>0</v>
      </c>
      <c r="K30" s="32">
        <f>(G22*G30+H22*H30+I22*I30+J22*J30)*0.7</f>
        <v>0</v>
      </c>
      <c r="L30" s="76"/>
      <c r="S30" s="50" t="b">
        <v>0</v>
      </c>
      <c r="V30" s="42">
        <v>1</v>
      </c>
      <c r="W30" s="42">
        <v>2</v>
      </c>
      <c r="X30" s="42" t="s">
        <v>44</v>
      </c>
    </row>
    <row r="31" spans="2:24" x14ac:dyDescent="0.2">
      <c r="B31" s="155"/>
      <c r="C31" s="20" t="s">
        <v>20</v>
      </c>
      <c r="D31" s="20" t="s">
        <v>21</v>
      </c>
      <c r="E31" s="146"/>
      <c r="F31" s="147"/>
      <c r="G31" s="33">
        <f>SUM(SUM(G25:G30))</f>
        <v>0.27500000000000002</v>
      </c>
      <c r="H31" s="33">
        <f>SUM(SUM(H25:H30))</f>
        <v>0.27500000000000002</v>
      </c>
      <c r="I31" s="33">
        <f>SUM(SUM(I25:I30))</f>
        <v>0.27500000000000002</v>
      </c>
      <c r="J31" s="33">
        <f>SUM(SUM(J25:J30))</f>
        <v>0.27500000000000002</v>
      </c>
      <c r="K31" s="114"/>
      <c r="L31" s="76"/>
      <c r="S31" s="42" t="b">
        <v>1</v>
      </c>
    </row>
    <row r="32" spans="2:24" ht="13.5" thickBot="1" x14ac:dyDescent="0.25">
      <c r="B32" s="155"/>
      <c r="C32" s="8" t="s">
        <v>22</v>
      </c>
      <c r="D32" s="8" t="s">
        <v>23</v>
      </c>
      <c r="E32" s="144"/>
      <c r="F32" s="145"/>
      <c r="G32" s="34">
        <f>G19*G20*G21*G31</f>
        <v>19197.947190221174</v>
      </c>
      <c r="H32" s="34">
        <f>H19*H20*H21*H31</f>
        <v>3932.4999999999986</v>
      </c>
      <c r="I32" s="34">
        <f>I19*I20*I21*I31</f>
        <v>2115.4822084470925</v>
      </c>
      <c r="J32" s="34">
        <f>J19*J20*J21*J31</f>
        <v>6981.864669484311</v>
      </c>
      <c r="K32" s="115"/>
      <c r="L32" s="76"/>
    </row>
    <row r="33" spans="1:26" ht="13.5" thickBot="1" x14ac:dyDescent="0.25">
      <c r="B33" s="146"/>
      <c r="C33" s="21" t="s">
        <v>29</v>
      </c>
      <c r="D33" s="110" t="s">
        <v>24</v>
      </c>
      <c r="E33" s="111"/>
      <c r="F33" s="167"/>
      <c r="G33" s="35">
        <f>0.7*G32</f>
        <v>13438.56303315482</v>
      </c>
      <c r="H33" s="35">
        <f t="shared" ref="H33:J33" si="4">0.7*H32</f>
        <v>2752.7499999999991</v>
      </c>
      <c r="I33" s="35">
        <f t="shared" si="4"/>
        <v>1480.8375459129647</v>
      </c>
      <c r="J33" s="36">
        <f t="shared" si="4"/>
        <v>4887.3052686390174</v>
      </c>
      <c r="K33" s="37">
        <f>SUM(G33:J33)</f>
        <v>22559.455847706802</v>
      </c>
      <c r="L33" s="77"/>
      <c r="W33" s="42" t="str">
        <f>IF(V36=1,X35,IF(V36=2,X36,IF(V36=3,X37,"")))</f>
        <v>IMPIANTI MECCANICI A FLUIDO A SERVIZIO DELLE COSTRUZIONI</v>
      </c>
    </row>
    <row r="34" spans="1:26" x14ac:dyDescent="0.2">
      <c r="B34"/>
      <c r="C34"/>
      <c r="D34"/>
      <c r="E34"/>
      <c r="F34"/>
      <c r="G34"/>
      <c r="H34"/>
      <c r="I34"/>
      <c r="J34"/>
      <c r="K34"/>
    </row>
    <row r="35" spans="1:26" ht="13.5" thickBot="1" x14ac:dyDescent="0.25">
      <c r="B35" s="9"/>
      <c r="C35"/>
      <c r="D35"/>
      <c r="E35"/>
      <c r="F35"/>
      <c r="G35" s="118" t="s">
        <v>38</v>
      </c>
      <c r="H35" s="119"/>
      <c r="I35" s="120" t="s">
        <v>31</v>
      </c>
      <c r="J35" s="121"/>
      <c r="K35" s="22" t="s">
        <v>32</v>
      </c>
      <c r="L35" s="78"/>
      <c r="W35" s="42">
        <v>1</v>
      </c>
      <c r="X35" s="42" t="s">
        <v>51</v>
      </c>
    </row>
    <row r="36" spans="1:26" ht="13.5" thickBot="1" x14ac:dyDescent="0.25">
      <c r="B36" s="23"/>
      <c r="C36" s="170" t="s">
        <v>30</v>
      </c>
      <c r="D36" s="171"/>
      <c r="E36" s="171"/>
      <c r="F36" s="172"/>
      <c r="G36" s="168">
        <f>IF($S36=FALSE,0,K19)</f>
        <v>1350000</v>
      </c>
      <c r="H36" s="169"/>
      <c r="I36" s="153">
        <f>IF($S36=FALSE,0,0.5%)</f>
        <v>5.0000000000000001E-3</v>
      </c>
      <c r="J36" s="154"/>
      <c r="K36" s="37">
        <f>G36*I36</f>
        <v>6750</v>
      </c>
      <c r="L36" s="77"/>
      <c r="P36" s="42" t="b">
        <v>1</v>
      </c>
      <c r="S36" s="51" t="b">
        <v>1</v>
      </c>
      <c r="V36" s="42">
        <v>1</v>
      </c>
      <c r="W36" s="42">
        <v>2</v>
      </c>
      <c r="X36" s="42" t="s">
        <v>52</v>
      </c>
    </row>
    <row r="37" spans="1:26" x14ac:dyDescent="0.2">
      <c r="B37"/>
      <c r="C37"/>
      <c r="D37"/>
      <c r="E37"/>
      <c r="F37"/>
      <c r="G37"/>
      <c r="H37"/>
      <c r="I37"/>
      <c r="J37"/>
      <c r="K37"/>
      <c r="W37" s="42">
        <v>3</v>
      </c>
      <c r="X37" s="42" t="s">
        <v>53</v>
      </c>
    </row>
    <row r="38" spans="1:26" ht="5.25" customHeight="1" x14ac:dyDescent="0.2">
      <c r="B38"/>
      <c r="C38" s="61"/>
      <c r="D38" s="61"/>
      <c r="E38" s="61"/>
      <c r="F38" s="61"/>
      <c r="G38" s="61"/>
      <c r="H38" s="61"/>
      <c r="I38" s="61"/>
      <c r="J38" s="61"/>
      <c r="K38" s="61"/>
    </row>
    <row r="39" spans="1:26" ht="15" x14ac:dyDescent="0.25">
      <c r="B39"/>
      <c r="C39" s="88" t="s">
        <v>37</v>
      </c>
      <c r="D39" s="89"/>
      <c r="E39" s="89"/>
      <c r="F39" s="89"/>
      <c r="G39" s="89"/>
      <c r="H39" s="89"/>
      <c r="I39" s="90"/>
      <c r="J39" s="62"/>
      <c r="K39" s="38">
        <f>K36+K33</f>
        <v>29309.455847706802</v>
      </c>
      <c r="L39" s="79"/>
    </row>
    <row r="40" spans="1:26" ht="15" x14ac:dyDescent="0.25">
      <c r="B40"/>
      <c r="C40" s="122" t="s">
        <v>73</v>
      </c>
      <c r="D40" s="123"/>
      <c r="E40" s="123"/>
      <c r="F40" s="123"/>
      <c r="G40" s="123"/>
      <c r="H40" s="123"/>
      <c r="I40" s="124"/>
      <c r="J40" s="87">
        <v>0.2</v>
      </c>
      <c r="K40" s="38">
        <f>K39*J40</f>
        <v>5861.8911695413608</v>
      </c>
      <c r="L40" s="79"/>
    </row>
    <row r="41" spans="1:26" ht="15" x14ac:dyDescent="0.25">
      <c r="B41"/>
      <c r="C41" s="88" t="s">
        <v>71</v>
      </c>
      <c r="D41" s="89"/>
      <c r="E41" s="89"/>
      <c r="F41" s="89"/>
      <c r="G41" s="89"/>
      <c r="H41" s="89"/>
      <c r="I41" s="90"/>
      <c r="J41" s="86"/>
      <c r="K41" s="38">
        <f>K39+K40</f>
        <v>35171.347017248161</v>
      </c>
      <c r="L41" s="79"/>
    </row>
    <row r="42" spans="1:26" ht="15" x14ac:dyDescent="0.25">
      <c r="C42" s="122" t="s">
        <v>1</v>
      </c>
      <c r="D42" s="123"/>
      <c r="E42" s="123"/>
      <c r="F42" s="123"/>
      <c r="G42" s="123"/>
      <c r="H42" s="123"/>
      <c r="I42" s="124"/>
      <c r="J42" s="63">
        <v>0.04</v>
      </c>
      <c r="K42" s="64">
        <f>K41*J42</f>
        <v>1406.8538806899264</v>
      </c>
      <c r="L42" s="80"/>
    </row>
    <row r="43" spans="1:26" ht="15" x14ac:dyDescent="0.25">
      <c r="C43" s="122" t="str">
        <f>W43</f>
        <v>IVA</v>
      </c>
      <c r="D43" s="123"/>
      <c r="E43" s="123"/>
      <c r="F43" s="123"/>
      <c r="G43" s="123"/>
      <c r="H43" s="123"/>
      <c r="I43" s="124"/>
      <c r="J43" s="63">
        <f>IF(V43=TRUE,"",22%)</f>
        <v>0.22</v>
      </c>
      <c r="K43" s="64">
        <f>IF(V43=TRUE,0,J43*(K41+K42))</f>
        <v>8047.204197546379</v>
      </c>
      <c r="L43" s="80"/>
      <c r="V43" s="42" t="b">
        <v>0</v>
      </c>
      <c r="W43" s="42" t="str">
        <f>IF(V43=FALSE,"IVA",IF(V45=1,Z45,IF(V45=2,Z46,"")))</f>
        <v>IVA</v>
      </c>
    </row>
    <row r="44" spans="1:26" ht="15" x14ac:dyDescent="0.25">
      <c r="B44"/>
      <c r="C44" s="88" t="str">
        <f>IF(K43=0,"TOTALE ONORARIO compreso contributo previdenziale", "TOTALE ONORARIO compreso IVA e contributo previdenziale")</f>
        <v>TOTALE ONORARIO compreso IVA e contributo previdenziale</v>
      </c>
      <c r="D44" s="89"/>
      <c r="E44" s="89"/>
      <c r="F44" s="89"/>
      <c r="G44" s="89"/>
      <c r="H44" s="89"/>
      <c r="I44" s="90"/>
      <c r="J44" s="65"/>
      <c r="K44" s="38">
        <f>ROUND(K41+K42,2)+ROUND(K43,2)</f>
        <v>44625.399999999994</v>
      </c>
      <c r="L44" s="80"/>
    </row>
    <row r="45" spans="1:26" ht="15" x14ac:dyDescent="0.25">
      <c r="B45"/>
      <c r="C45" s="1"/>
      <c r="D45" s="2"/>
      <c r="E45" s="3"/>
      <c r="F45" s="3"/>
      <c r="G45" s="3"/>
      <c r="H45" s="24"/>
      <c r="I45" s="1"/>
      <c r="J45" s="1"/>
      <c r="K45" s="24"/>
      <c r="V45" s="42">
        <v>1</v>
      </c>
      <c r="W45" s="42">
        <v>1</v>
      </c>
      <c r="X45" s="42" t="s">
        <v>62</v>
      </c>
      <c r="Z45" s="42" t="s">
        <v>63</v>
      </c>
    </row>
    <row r="46" spans="1:26" ht="15" x14ac:dyDescent="0.25">
      <c r="A46" s="84"/>
      <c r="B46" s="67"/>
      <c r="C46" s="85" t="s">
        <v>72</v>
      </c>
      <c r="D46" s="106"/>
      <c r="E46" s="107"/>
      <c r="F46" s="107"/>
      <c r="G46" s="107"/>
      <c r="H46" s="107"/>
      <c r="I46" s="107"/>
      <c r="J46" s="107"/>
      <c r="K46" s="107"/>
      <c r="L46" s="84"/>
      <c r="W46" s="42">
        <v>2</v>
      </c>
      <c r="X46" s="42" t="s">
        <v>61</v>
      </c>
      <c r="Z46" s="42" t="s">
        <v>64</v>
      </c>
    </row>
    <row r="47" spans="1:26" x14ac:dyDescent="0.2">
      <c r="A47" s="84"/>
      <c r="B47" s="67"/>
      <c r="C47" s="93"/>
      <c r="D47" s="94"/>
      <c r="E47" s="94"/>
      <c r="F47" s="94"/>
      <c r="G47" s="94"/>
      <c r="H47" s="94"/>
      <c r="I47" s="94"/>
      <c r="J47" s="94"/>
      <c r="K47" s="95"/>
      <c r="L47" s="84"/>
    </row>
    <row r="48" spans="1:26" x14ac:dyDescent="0.2">
      <c r="A48" s="84"/>
      <c r="B48" s="67"/>
      <c r="C48" s="96"/>
      <c r="D48" s="97"/>
      <c r="E48" s="97"/>
      <c r="F48" s="97"/>
      <c r="G48" s="97"/>
      <c r="H48" s="97"/>
      <c r="I48" s="97"/>
      <c r="J48" s="97"/>
      <c r="K48" s="98"/>
      <c r="L48" s="84"/>
    </row>
    <row r="49" spans="1:34" x14ac:dyDescent="0.2">
      <c r="A49" s="84"/>
      <c r="B49" s="67"/>
      <c r="C49" s="99"/>
      <c r="D49" s="100"/>
      <c r="E49" s="100"/>
      <c r="F49" s="100"/>
      <c r="G49" s="100"/>
      <c r="H49" s="100"/>
      <c r="I49" s="100"/>
      <c r="J49" s="100"/>
      <c r="K49" s="101"/>
      <c r="L49" s="84"/>
    </row>
    <row r="50" spans="1:34" ht="15" x14ac:dyDescent="0.25">
      <c r="A50" s="84"/>
      <c r="B50" s="67"/>
      <c r="C50" s="68"/>
      <c r="D50" s="68"/>
      <c r="E50" s="68"/>
      <c r="F50" s="68"/>
      <c r="G50" s="68"/>
      <c r="H50" s="68"/>
      <c r="I50" s="52" t="s">
        <v>34</v>
      </c>
      <c r="J50" s="68"/>
      <c r="K50" s="68"/>
      <c r="L50" s="84"/>
    </row>
    <row r="51" spans="1:34" ht="15" x14ac:dyDescent="0.25">
      <c r="A51" s="84"/>
      <c r="B51" s="67"/>
      <c r="C51" s="69"/>
      <c r="D51" s="91"/>
      <c r="E51" s="92"/>
      <c r="F51" s="92"/>
      <c r="G51" s="68"/>
      <c r="H51" s="68"/>
      <c r="I51" s="67"/>
      <c r="J51" s="68"/>
      <c r="K51" s="68"/>
      <c r="L51" s="84"/>
    </row>
    <row r="52" spans="1:34" ht="15" x14ac:dyDescent="0.25">
      <c r="A52" s="84"/>
      <c r="B52" s="67"/>
      <c r="C52" s="69"/>
      <c r="D52" s="91"/>
      <c r="E52" s="92"/>
      <c r="F52" s="92"/>
      <c r="G52" s="68"/>
      <c r="H52" s="68"/>
      <c r="I52" s="68"/>
      <c r="J52" s="68"/>
      <c r="K52" s="68"/>
      <c r="L52" s="84"/>
    </row>
    <row r="53" spans="1:34" ht="15" x14ac:dyDescent="0.25">
      <c r="A53" s="84"/>
      <c r="B53" s="67"/>
      <c r="C53" s="69"/>
      <c r="D53" s="91"/>
      <c r="E53" s="92"/>
      <c r="F53" s="92"/>
      <c r="G53" s="68"/>
      <c r="H53" s="68"/>
      <c r="I53" s="68"/>
      <c r="J53" s="68"/>
      <c r="K53" s="68"/>
      <c r="L53" s="84"/>
    </row>
    <row r="54" spans="1:34" ht="15" x14ac:dyDescent="0.25">
      <c r="A54" s="84"/>
      <c r="B54" s="67"/>
      <c r="C54" s="69"/>
      <c r="D54" s="91"/>
      <c r="E54" s="92"/>
      <c r="F54" s="92"/>
      <c r="G54" s="68"/>
      <c r="H54" s="68"/>
      <c r="I54" s="67"/>
      <c r="J54" s="68"/>
      <c r="K54" s="68"/>
      <c r="L54" s="84"/>
    </row>
    <row r="55" spans="1:34" ht="15" x14ac:dyDescent="0.25">
      <c r="A55" s="84"/>
      <c r="B55" s="67"/>
      <c r="C55" s="69"/>
      <c r="D55" s="91"/>
      <c r="E55" s="92"/>
      <c r="F55" s="92"/>
      <c r="G55" s="68"/>
      <c r="H55" s="68"/>
      <c r="I55" s="68"/>
      <c r="J55" s="68"/>
      <c r="K55" s="68"/>
      <c r="L55" s="84"/>
    </row>
    <row r="56" spans="1:34" ht="15" x14ac:dyDescent="0.25">
      <c r="A56" s="84"/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84"/>
    </row>
    <row r="57" spans="1:34" customFormat="1" ht="15" x14ac:dyDescent="0.25">
      <c r="A57" s="84"/>
      <c r="B57" s="84"/>
      <c r="C57" s="82"/>
      <c r="D57" s="82"/>
      <c r="E57" s="82"/>
      <c r="F57" s="82"/>
      <c r="G57" s="82"/>
      <c r="H57" s="82"/>
      <c r="I57" s="82"/>
      <c r="J57" s="82"/>
      <c r="K57" s="81"/>
      <c r="L57" s="81" t="s">
        <v>74</v>
      </c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</row>
    <row r="58" spans="1:34" ht="15" x14ac:dyDescent="0.25">
      <c r="C58" s="68"/>
      <c r="D58" s="68"/>
      <c r="E58" s="68"/>
      <c r="F58" s="68"/>
      <c r="G58" s="68"/>
      <c r="H58" s="68"/>
      <c r="I58" s="68"/>
      <c r="J58" s="68"/>
      <c r="K58" s="68"/>
    </row>
    <row r="59" spans="1:34" ht="15" x14ac:dyDescent="0.25">
      <c r="C59" s="68"/>
      <c r="D59" s="68"/>
      <c r="E59" s="68"/>
      <c r="F59" s="68"/>
      <c r="G59" s="68"/>
      <c r="H59" s="68"/>
      <c r="I59" s="68"/>
      <c r="J59" s="68"/>
      <c r="K59" s="68"/>
    </row>
    <row r="60" spans="1:34" ht="15" x14ac:dyDescent="0.25">
      <c r="C60" s="68"/>
      <c r="D60" s="68"/>
      <c r="E60" s="68"/>
      <c r="F60" s="68"/>
      <c r="G60" s="68"/>
      <c r="H60" s="68"/>
      <c r="I60" s="68"/>
      <c r="J60" s="68"/>
      <c r="K60" s="68"/>
    </row>
    <row r="61" spans="1:34" ht="15" x14ac:dyDescent="0.25">
      <c r="C61" s="68"/>
      <c r="D61" s="68"/>
      <c r="E61" s="68"/>
      <c r="F61" s="68"/>
      <c r="G61" s="68"/>
      <c r="H61" s="68"/>
      <c r="I61" s="68"/>
      <c r="J61" s="68"/>
      <c r="K61" s="68"/>
    </row>
    <row r="62" spans="1:34" ht="15" x14ac:dyDescent="0.25">
      <c r="C62" s="68"/>
      <c r="D62" s="68"/>
      <c r="E62" s="68"/>
      <c r="F62" s="68"/>
      <c r="G62" s="68"/>
      <c r="H62" s="68"/>
      <c r="I62" s="68"/>
      <c r="J62" s="68"/>
      <c r="K62" s="68"/>
    </row>
    <row r="63" spans="1:34" ht="15" x14ac:dyDescent="0.25">
      <c r="C63" s="68"/>
      <c r="D63" s="68"/>
      <c r="E63" s="68"/>
      <c r="F63" s="68"/>
      <c r="G63" s="68"/>
      <c r="H63" s="68"/>
      <c r="I63" s="68"/>
      <c r="J63" s="68"/>
      <c r="K63" s="68"/>
    </row>
    <row r="64" spans="1:34" ht="15" x14ac:dyDescent="0.25">
      <c r="C64" s="68"/>
      <c r="D64" s="68"/>
      <c r="E64" s="68"/>
      <c r="F64" s="68"/>
      <c r="G64" s="68"/>
      <c r="H64" s="68"/>
      <c r="I64" s="68"/>
      <c r="J64" s="68"/>
      <c r="K64" s="68"/>
    </row>
    <row r="65" spans="3:11" ht="15" x14ac:dyDescent="0.25">
      <c r="C65" s="68"/>
      <c r="D65" s="68"/>
      <c r="E65" s="68"/>
      <c r="F65" s="68"/>
      <c r="G65" s="68"/>
      <c r="H65" s="68"/>
      <c r="I65" s="68"/>
      <c r="J65" s="68"/>
      <c r="K65" s="68"/>
    </row>
    <row r="66" spans="3:11" ht="15" x14ac:dyDescent="0.25">
      <c r="C66" s="68"/>
      <c r="D66" s="68"/>
      <c r="E66" s="68"/>
      <c r="F66" s="68"/>
      <c r="G66" s="68"/>
      <c r="H66" s="68"/>
      <c r="I66" s="68"/>
      <c r="J66" s="68"/>
      <c r="K66" s="68"/>
    </row>
    <row r="67" spans="3:11" ht="15" x14ac:dyDescent="0.25">
      <c r="C67" s="68"/>
      <c r="D67" s="68"/>
      <c r="E67" s="68"/>
      <c r="F67" s="68"/>
      <c r="G67" s="68"/>
      <c r="H67" s="68"/>
      <c r="I67" s="68"/>
      <c r="J67" s="68"/>
      <c r="K67" s="68"/>
    </row>
    <row r="68" spans="3:11" ht="15" x14ac:dyDescent="0.25">
      <c r="C68" s="68"/>
      <c r="D68" s="68"/>
      <c r="E68" s="68"/>
      <c r="F68" s="68"/>
      <c r="G68" s="68"/>
      <c r="H68" s="68"/>
      <c r="I68" s="68"/>
      <c r="J68" s="68"/>
      <c r="K68" s="68"/>
    </row>
    <row r="69" spans="3:11" ht="15" x14ac:dyDescent="0.25">
      <c r="C69" s="68"/>
      <c r="D69" s="68"/>
      <c r="E69" s="68"/>
      <c r="F69" s="68"/>
      <c r="G69" s="68"/>
      <c r="H69" s="68"/>
      <c r="I69" s="68"/>
      <c r="J69" s="68"/>
      <c r="K69" s="68"/>
    </row>
    <row r="70" spans="3:11" ht="15" x14ac:dyDescent="0.25">
      <c r="C70" s="68"/>
      <c r="D70" s="68"/>
      <c r="E70" s="68"/>
      <c r="F70" s="68"/>
      <c r="G70" s="68"/>
      <c r="H70" s="68"/>
      <c r="I70" s="68"/>
      <c r="J70" s="68"/>
      <c r="K70" s="68"/>
    </row>
    <row r="71" spans="3:11" ht="15" x14ac:dyDescent="0.25">
      <c r="C71" s="68"/>
      <c r="D71" s="68"/>
      <c r="E71" s="68"/>
      <c r="F71" s="68"/>
      <c r="G71" s="68"/>
      <c r="H71" s="68"/>
      <c r="I71" s="68"/>
      <c r="J71" s="68"/>
      <c r="K71" s="68"/>
    </row>
    <row r="72" spans="3:11" ht="15" x14ac:dyDescent="0.25">
      <c r="C72" s="68"/>
      <c r="D72" s="68"/>
      <c r="E72" s="68"/>
      <c r="F72" s="68"/>
      <c r="G72" s="68"/>
      <c r="H72" s="68"/>
      <c r="I72" s="68"/>
      <c r="J72" s="68"/>
      <c r="K72" s="68"/>
    </row>
    <row r="73" spans="3:11" ht="15" x14ac:dyDescent="0.25">
      <c r="C73" s="68"/>
      <c r="D73" s="68"/>
      <c r="E73" s="68"/>
      <c r="F73" s="68"/>
      <c r="G73" s="68"/>
      <c r="H73" s="68"/>
      <c r="I73" s="68"/>
      <c r="J73" s="68"/>
      <c r="K73" s="68"/>
    </row>
    <row r="74" spans="3:11" ht="15" x14ac:dyDescent="0.25">
      <c r="C74" s="68"/>
      <c r="D74" s="68"/>
      <c r="E74" s="68"/>
      <c r="F74" s="68"/>
      <c r="G74" s="68"/>
      <c r="H74" s="68"/>
      <c r="I74" s="68"/>
      <c r="J74" s="68"/>
      <c r="K74" s="68"/>
    </row>
    <row r="75" spans="3:11" ht="15" x14ac:dyDescent="0.25">
      <c r="C75" s="68"/>
      <c r="D75" s="68"/>
      <c r="E75" s="68"/>
      <c r="F75" s="68"/>
      <c r="G75" s="68"/>
      <c r="H75" s="68"/>
      <c r="I75" s="68"/>
      <c r="J75" s="68"/>
      <c r="K75" s="68"/>
    </row>
    <row r="76" spans="3:11" ht="15" x14ac:dyDescent="0.25">
      <c r="C76" s="68"/>
      <c r="D76" s="68"/>
      <c r="E76" s="68"/>
      <c r="F76" s="68"/>
      <c r="G76" s="68"/>
      <c r="H76" s="68"/>
      <c r="I76" s="68"/>
      <c r="J76" s="68"/>
      <c r="K76" s="68"/>
    </row>
    <row r="77" spans="3:11" ht="15" x14ac:dyDescent="0.25">
      <c r="C77" s="68"/>
      <c r="D77" s="68"/>
      <c r="E77" s="68"/>
      <c r="F77" s="68"/>
      <c r="G77" s="68"/>
      <c r="H77" s="68"/>
      <c r="I77" s="68"/>
      <c r="J77" s="68"/>
      <c r="K77" s="68"/>
    </row>
    <row r="78" spans="3:11" ht="15" x14ac:dyDescent="0.25">
      <c r="C78" s="68"/>
      <c r="D78" s="68"/>
      <c r="E78" s="68"/>
      <c r="F78" s="68"/>
      <c r="G78" s="68"/>
      <c r="H78" s="68"/>
      <c r="I78" s="68"/>
      <c r="J78" s="68"/>
      <c r="K78" s="68"/>
    </row>
  </sheetData>
  <sheetProtection algorithmName="SHA-512" hashValue="nz9IwmXjD7YLionrbOht7cegjJLxaaPufPk1fXycZsBCxDvnNMYL29J4Z1mgFjby1uabmI5iDAivtJp9J4slTA==" saltValue="s629WWei/cezvPsUdsWoEg==" spinCount="100000" sheet="1" objects="1" scenarios="1"/>
  <mergeCells count="58">
    <mergeCell ref="E31:F31"/>
    <mergeCell ref="E32:F32"/>
    <mergeCell ref="D33:F33"/>
    <mergeCell ref="G36:H36"/>
    <mergeCell ref="C36:F36"/>
    <mergeCell ref="B7:G7"/>
    <mergeCell ref="B8:G8"/>
    <mergeCell ref="B9:G9"/>
    <mergeCell ref="H8:K8"/>
    <mergeCell ref="H9:K9"/>
    <mergeCell ref="H7:K7"/>
    <mergeCell ref="B3:G3"/>
    <mergeCell ref="B4:G4"/>
    <mergeCell ref="B5:G5"/>
    <mergeCell ref="B6:G6"/>
    <mergeCell ref="H2:K2"/>
    <mergeCell ref="H3:K3"/>
    <mergeCell ref="H4:K4"/>
    <mergeCell ref="H5:K5"/>
    <mergeCell ref="H6:K6"/>
    <mergeCell ref="B2:G2"/>
    <mergeCell ref="B1:K1"/>
    <mergeCell ref="D26:F26"/>
    <mergeCell ref="D27:F27"/>
    <mergeCell ref="C39:I39"/>
    <mergeCell ref="C43:I43"/>
    <mergeCell ref="C42:I42"/>
    <mergeCell ref="B10:K10"/>
    <mergeCell ref="D22:F22"/>
    <mergeCell ref="B12:K12"/>
    <mergeCell ref="B17:B21"/>
    <mergeCell ref="C17:D18"/>
    <mergeCell ref="E17:F21"/>
    <mergeCell ref="K17:K18"/>
    <mergeCell ref="K20:K22"/>
    <mergeCell ref="I36:J36"/>
    <mergeCell ref="B31:B33"/>
    <mergeCell ref="D54:F54"/>
    <mergeCell ref="D55:F55"/>
    <mergeCell ref="F13:K13"/>
    <mergeCell ref="D51:F51"/>
    <mergeCell ref="F14:K14"/>
    <mergeCell ref="F15:K15"/>
    <mergeCell ref="D28:F28"/>
    <mergeCell ref="D46:K46"/>
    <mergeCell ref="D25:F25"/>
    <mergeCell ref="D24:K24"/>
    <mergeCell ref="K31:K32"/>
    <mergeCell ref="D29:F29"/>
    <mergeCell ref="D30:F30"/>
    <mergeCell ref="G35:H35"/>
    <mergeCell ref="I35:J35"/>
    <mergeCell ref="C40:I40"/>
    <mergeCell ref="C41:I41"/>
    <mergeCell ref="D52:F52"/>
    <mergeCell ref="D53:F53"/>
    <mergeCell ref="C44:I44"/>
    <mergeCell ref="C47:K49"/>
  </mergeCells>
  <phoneticPr fontId="21" type="noConversion"/>
  <pageMargins left="0" right="0" top="0.35433070866141736" bottom="0" header="0" footer="0"/>
  <pageSetup paperSize="9" scale="7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926" r:id="rId4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152400</xdr:rowOff>
                  </from>
                  <to>
                    <xdr:col>1</xdr:col>
                    <xdr:colOff>228600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7" r:id="rId5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152400</xdr:rowOff>
                  </from>
                  <to>
                    <xdr:col>1</xdr:col>
                    <xdr:colOff>228600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8" r:id="rId6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27</xdr:row>
                    <xdr:rowOff>152400</xdr:rowOff>
                  </from>
                  <to>
                    <xdr:col>1</xdr:col>
                    <xdr:colOff>228600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9" r:id="rId7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28</xdr:row>
                    <xdr:rowOff>161925</xdr:rowOff>
                  </from>
                  <to>
                    <xdr:col>1</xdr:col>
                    <xdr:colOff>228600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0" r:id="rId8" name="Check Box 42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0</xdr:rowOff>
                  </from>
                  <to>
                    <xdr:col>1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9" r:id="rId9" name="List Box 51">
              <controlPr defaultSize="0" autoLine="0" autoPict="0">
                <anchor moveWithCells="1" sizeWithCells="1">
                  <from>
                    <xdr:col>12</xdr:col>
                    <xdr:colOff>247650</xdr:colOff>
                    <xdr:row>18</xdr:row>
                    <xdr:rowOff>161925</xdr:rowOff>
                  </from>
                  <to>
                    <xdr:col>12</xdr:col>
                    <xdr:colOff>6496050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0" r:id="rId10" name="List Box 52">
              <controlPr defaultSize="0" autoLine="0" autoPict="0">
                <anchor moveWithCells="1" sizeWithCells="1">
                  <from>
                    <xdr:col>12</xdr:col>
                    <xdr:colOff>238125</xdr:colOff>
                    <xdr:row>12</xdr:row>
                    <xdr:rowOff>161925</xdr:rowOff>
                  </from>
                  <to>
                    <xdr:col>12</xdr:col>
                    <xdr:colOff>6486525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1" r:id="rId11" name="List Box 53">
              <controlPr defaultSize="0" autoLine="0" autoPict="0" altText="IMPIANTI">
                <anchor moveWithCells="1">
                  <from>
                    <xdr:col>12</xdr:col>
                    <xdr:colOff>228600</xdr:colOff>
                    <xdr:row>22</xdr:row>
                    <xdr:rowOff>104775</xdr:rowOff>
                  </from>
                  <to>
                    <xdr:col>12</xdr:col>
                    <xdr:colOff>6515100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9" r:id="rId12" name="List Box 71">
              <controlPr defaultSize="0" autoLine="0" autoPict="0" altText="IMPIANTI">
                <anchor moveWithCells="1">
                  <from>
                    <xdr:col>12</xdr:col>
                    <xdr:colOff>257175</xdr:colOff>
                    <xdr:row>46</xdr:row>
                    <xdr:rowOff>133350</xdr:rowOff>
                  </from>
                  <to>
                    <xdr:col>12</xdr:col>
                    <xdr:colOff>4619625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1" r:id="rId13" name="Check Box 73">
              <controlPr defaultSize="0" autoFill="0" autoLine="0" autoPict="0" altText="ESENZIONE IVA">
                <anchor moveWithCells="1">
                  <from>
                    <xdr:col>12</xdr:col>
                    <xdr:colOff>266700</xdr:colOff>
                    <xdr:row>45</xdr:row>
                    <xdr:rowOff>9525</xdr:rowOff>
                  </from>
                  <to>
                    <xdr:col>12</xdr:col>
                    <xdr:colOff>4619625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3" r:id="rId14" name="Check Box 55">
              <controlPr defaultSize="0" autoFill="0" autoLine="0" autoPict="0">
                <anchor>
                  <from>
                    <xdr:col>1</xdr:col>
                    <xdr:colOff>38100</xdr:colOff>
                    <xdr:row>24</xdr:row>
                    <xdr:rowOff>161925</xdr:rowOff>
                  </from>
                  <to>
                    <xdr:col>1</xdr:col>
                    <xdr:colOff>219075</xdr:colOff>
                    <xdr:row>25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Prestazioni Specialistiche GEO</vt:lpstr>
      <vt:lpstr>'Prestazioni Specialistiche GEO'!Area_stampa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PARCELLA SISMA 2016</dc:title>
  <dc:subject>Calcolo Onorario Professionale</dc:subject>
  <dc:creator>Geol. Alessandro Onorati</dc:creator>
  <dc:description>VERSIONE 3 21-04-2022</dc:description>
  <cp:lastModifiedBy>ONORATI</cp:lastModifiedBy>
  <cp:lastPrinted>2023-01-18T10:19:36Z</cp:lastPrinted>
  <dcterms:created xsi:type="dcterms:W3CDTF">2004-06-04T08:51:31Z</dcterms:created>
  <dcterms:modified xsi:type="dcterms:W3CDTF">2023-11-22T10:16:45Z</dcterms:modified>
</cp:coreProperties>
</file>